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5" yWindow="-90" windowWidth="12900" windowHeight="12525"/>
  </bookViews>
  <sheets>
    <sheet name="программы " sheetId="1" r:id="rId1"/>
  </sheets>
  <definedNames>
    <definedName name="_xlnm._FilterDatabase" localSheetId="0" hidden="1">'программы '!$A$1:$A$874</definedName>
    <definedName name="Z_30E81E54_DD45_4653_9DCD_548F6723F554_.wvu.FilterData" localSheetId="0" hidden="1">'программы '!$A$1:$A$874</definedName>
    <definedName name="Z_30E81E54_DD45_4653_9DCD_548F6723F554_.wvu.PrintArea" localSheetId="0" hidden="1">'программы '!$A$1:$F$861</definedName>
    <definedName name="Z_30E81E54_DD45_4653_9DCD_548F6723F554_.wvu.Rows" localSheetId="0" hidden="1">'программы '!$278:$282</definedName>
    <definedName name="Z_422E0643_716B_47E7_AE88_81F462B78F5E_.wvu.FilterData" localSheetId="0" hidden="1">'программы '!$A$15:$F$345</definedName>
    <definedName name="Z_547FB17C_1FA3_4D81_B22A_42218056849D_.wvu.FilterData" localSheetId="0" hidden="1">'программы '!$B$1:$B$869</definedName>
    <definedName name="Z_547FB17C_1FA3_4D81_B22A_42218056849D_.wvu.PrintArea" localSheetId="0" hidden="1">'программы '!$A$1:$F$861</definedName>
    <definedName name="Z_683BEDAB_5AF7_4F46_BC3A_F9D325B8EF01_.wvu.FilterData" localSheetId="0" hidden="1">'программы '!$B$1:$B$869</definedName>
    <definedName name="Z_6F8BA463_0055_46DE_8D23_E8E86D83EC4B_.wvu.FilterData" localSheetId="0" hidden="1">'программы '!$B$1:$B$869</definedName>
    <definedName name="Z_7E5C1749_FF4E_4347_A58E_2DEF63C9D9CB_.wvu.FilterData" localSheetId="0" hidden="1">'программы '!$B$1:$B$869</definedName>
    <definedName name="Z_9A752CC5_36AC_48BE_BF4B_1A38C4015906_.wvu.FilterData" localSheetId="0" hidden="1">'программы '!$A$1:$A$874</definedName>
    <definedName name="Z_B6A6CD91_8C02_4179_BDF9_26B76D8F7736_.wvu.FilterData" localSheetId="0" hidden="1">'программы '!$A$15:$F$345</definedName>
    <definedName name="Z_C401343A_675B_4FC1_A6F5_67CE31618685_.wvu.FilterData" localSheetId="0" hidden="1">'программы '!$B$1:$B$869</definedName>
    <definedName name="Z_D9B90A86_BE39_4FED_8226_084809D277F3_.wvu.FilterData" localSheetId="0" hidden="1">'программы '!$A$1:$A$874</definedName>
    <definedName name="Z_D9B90A86_BE39_4FED_8226_084809D277F3_.wvu.PrintArea" localSheetId="0" hidden="1">'программы '!$A$1:$F$861</definedName>
    <definedName name="Z_D9B90A86_BE39_4FED_8226_084809D277F3_.wvu.Rows" localSheetId="0" hidden="1">'программы '!$278:$282</definedName>
    <definedName name="Z_F8703169_880A_4977_8713_9386DA2F09A9_.wvu.FilterData" localSheetId="0" hidden="1">'программы '!$B$1:$B$869</definedName>
    <definedName name="_xlnm.Print_Area" localSheetId="0">'программы '!$A$1:$F$861</definedName>
  </definedNames>
  <calcPr calcId="145621"/>
  <customWorkbookViews>
    <customWorkbookView name="Третьякова Елена Владимировна - Личное представление" guid="{D9B90A86-BE39-4FED-8226-084809D277F3}" mergeInterval="0" personalView="1" xWindow="37" yWindow="27" windowWidth="840" windowHeight="792" activeSheetId="1"/>
    <customWorkbookView name="Молчанова Елена Валерьевна - Личное представление" guid="{9A752CC5-36AC-48BE-BF4B-1A38C4015906}" mergeInterval="0" personalView="1" maximized="1" xWindow="1" yWindow="1" windowWidth="1916" windowHeight="850" activeSheetId="1"/>
    <customWorkbookView name="Шерепа Ольга Николаевна - Личное представление" guid="{683BEDAB-5AF7-4F46-BC3A-F9D325B8EF01}" mergeInterval="0" personalView="1" maximized="1" xWindow="1" yWindow="1" windowWidth="1916" windowHeight="800" activeSheetId="1"/>
    <customWorkbookView name="Гайнова Вероника Андреевна - Личное представление" guid="{547FB17C-1FA3-4D81-B22A-42218056849D}" mergeInterval="0" personalView="1" maximized="1" windowWidth="1916" windowHeight="854" activeSheetId="1"/>
    <customWorkbookView name="Латышева Ольга Яковлевна - Личное представление" guid="{30E81E54-DD45-4653-9DCD-548F6723F554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F861" i="1" l="1"/>
  <c r="E830" i="1"/>
  <c r="F830" i="1"/>
  <c r="D830" i="1"/>
  <c r="F742" i="1" l="1"/>
  <c r="E742" i="1"/>
  <c r="D742" i="1"/>
  <c r="D710" i="1"/>
  <c r="D679" i="1"/>
  <c r="D678" i="1" s="1"/>
  <c r="D677" i="1" s="1"/>
  <c r="E680" i="1"/>
  <c r="E679" i="1" s="1"/>
  <c r="E678" i="1" s="1"/>
  <c r="E677" i="1" s="1"/>
  <c r="F680" i="1"/>
  <c r="F679" i="1" s="1"/>
  <c r="F678" i="1" s="1"/>
  <c r="F677" i="1" s="1"/>
  <c r="D680" i="1"/>
  <c r="D687" i="1"/>
  <c r="D686" i="1"/>
  <c r="D685" i="1" s="1"/>
  <c r="E685" i="1"/>
  <c r="F685" i="1"/>
  <c r="E686" i="1"/>
  <c r="F686" i="1"/>
  <c r="F671" i="1"/>
  <c r="E671" i="1"/>
  <c r="D671" i="1"/>
  <c r="D668" i="1"/>
  <c r="D667" i="1"/>
  <c r="D666" i="1"/>
  <c r="F675" i="1"/>
  <c r="E675" i="1"/>
  <c r="D675" i="1"/>
  <c r="F668" i="1"/>
  <c r="E668" i="1"/>
  <c r="F667" i="1"/>
  <c r="E667" i="1"/>
  <c r="F666" i="1"/>
  <c r="E666" i="1"/>
  <c r="D618" i="1"/>
  <c r="D562" i="1"/>
  <c r="D482" i="1"/>
  <c r="D291" i="1"/>
  <c r="D288" i="1"/>
  <c r="E174" i="1"/>
  <c r="F174" i="1"/>
  <c r="D174" i="1"/>
  <c r="E169" i="1"/>
  <c r="F169" i="1"/>
  <c r="D169" i="1"/>
  <c r="E299" i="1" l="1"/>
  <c r="E298" i="1" s="1"/>
  <c r="E297" i="1" s="1"/>
  <c r="F299" i="1"/>
  <c r="F298" i="1" s="1"/>
  <c r="F297" i="1" s="1"/>
  <c r="D299" i="1"/>
  <c r="D298" i="1" s="1"/>
  <c r="D297" i="1" s="1"/>
  <c r="E787" i="1" l="1"/>
  <c r="E786" i="1" s="1"/>
  <c r="E785" i="1" s="1"/>
  <c r="F787" i="1"/>
  <c r="F786" i="1" s="1"/>
  <c r="F785" i="1" s="1"/>
  <c r="D787" i="1"/>
  <c r="D786" i="1" s="1"/>
  <c r="D785" i="1" s="1"/>
  <c r="E508" i="1" l="1"/>
  <c r="E507" i="1" s="1"/>
  <c r="E506" i="1" s="1"/>
  <c r="F508" i="1"/>
  <c r="F507" i="1" s="1"/>
  <c r="F506" i="1" s="1"/>
  <c r="D508" i="1"/>
  <c r="D507" i="1" s="1"/>
  <c r="D506" i="1" s="1"/>
  <c r="E494" i="1"/>
  <c r="E493" i="1" s="1"/>
  <c r="E492" i="1" s="1"/>
  <c r="F494" i="1"/>
  <c r="F493" i="1" s="1"/>
  <c r="F492" i="1" s="1"/>
  <c r="D494" i="1"/>
  <c r="D493" i="1" s="1"/>
  <c r="D492" i="1" s="1"/>
  <c r="E443" i="1"/>
  <c r="E442" i="1" s="1"/>
  <c r="E441" i="1" s="1"/>
  <c r="F443" i="1"/>
  <c r="F442" i="1" s="1"/>
  <c r="F441" i="1" s="1"/>
  <c r="D443" i="1"/>
  <c r="D442" i="1" s="1"/>
  <c r="D441" i="1" s="1"/>
  <c r="E365" i="1"/>
  <c r="E364" i="1" s="1"/>
  <c r="E363" i="1" s="1"/>
  <c r="F365" i="1"/>
  <c r="F364" i="1" s="1"/>
  <c r="F363" i="1" s="1"/>
  <c r="D365" i="1"/>
  <c r="D364" i="1" s="1"/>
  <c r="D363" i="1" s="1"/>
  <c r="E77" i="1"/>
  <c r="E76" i="1" s="1"/>
  <c r="E75" i="1" s="1"/>
  <c r="F77" i="1"/>
  <c r="F76" i="1" s="1"/>
  <c r="F75" i="1" s="1"/>
  <c r="D77" i="1"/>
  <c r="D76" i="1" s="1"/>
  <c r="D75" i="1" s="1"/>
  <c r="E841" i="1" l="1"/>
  <c r="E840" i="1" s="1"/>
  <c r="F841" i="1"/>
  <c r="F840" i="1" s="1"/>
  <c r="D841" i="1"/>
  <c r="D840" i="1" s="1"/>
  <c r="E490" i="1" l="1"/>
  <c r="E489" i="1" s="1"/>
  <c r="E488" i="1" s="1"/>
  <c r="E487" i="1" s="1"/>
  <c r="F490" i="1"/>
  <c r="F489" i="1" s="1"/>
  <c r="F488" i="1" s="1"/>
  <c r="F487" i="1" s="1"/>
  <c r="D490" i="1"/>
  <c r="D489" i="1" s="1"/>
  <c r="D488" i="1" s="1"/>
  <c r="D487" i="1" s="1"/>
  <c r="E485" i="1"/>
  <c r="E484" i="1" s="1"/>
  <c r="E483" i="1" s="1"/>
  <c r="F485" i="1"/>
  <c r="F484" i="1" s="1"/>
  <c r="F483" i="1" s="1"/>
  <c r="D485" i="1"/>
  <c r="D484" i="1" s="1"/>
  <c r="D483" i="1" s="1"/>
  <c r="E764" i="1"/>
  <c r="E763" i="1" s="1"/>
  <c r="E762" i="1" s="1"/>
  <c r="F764" i="1"/>
  <c r="F763" i="1" s="1"/>
  <c r="F762" i="1" s="1"/>
  <c r="D764" i="1"/>
  <c r="D763" i="1" s="1"/>
  <c r="D762" i="1" s="1"/>
  <c r="E768" i="1"/>
  <c r="E767" i="1" s="1"/>
  <c r="E766" i="1" s="1"/>
  <c r="F768" i="1"/>
  <c r="F767" i="1" s="1"/>
  <c r="F766" i="1" s="1"/>
  <c r="D768" i="1"/>
  <c r="D767" i="1" s="1"/>
  <c r="D766" i="1" s="1"/>
  <c r="E772" i="1"/>
  <c r="E771" i="1" s="1"/>
  <c r="E770" i="1" s="1"/>
  <c r="F772" i="1"/>
  <c r="F771" i="1" s="1"/>
  <c r="F770" i="1" s="1"/>
  <c r="D772" i="1"/>
  <c r="D771" i="1" s="1"/>
  <c r="D770" i="1" s="1"/>
  <c r="E336" i="1"/>
  <c r="E335" i="1" s="1"/>
  <c r="E334" i="1" s="1"/>
  <c r="F336" i="1"/>
  <c r="F335" i="1" s="1"/>
  <c r="F334" i="1" s="1"/>
  <c r="D336" i="1"/>
  <c r="D335" i="1" s="1"/>
  <c r="D334" i="1" s="1"/>
  <c r="E777" i="1"/>
  <c r="E776" i="1" s="1"/>
  <c r="E775" i="1" s="1"/>
  <c r="E774" i="1" s="1"/>
  <c r="F777" i="1"/>
  <c r="F776" i="1" s="1"/>
  <c r="F775" i="1" s="1"/>
  <c r="F774" i="1" s="1"/>
  <c r="D777" i="1"/>
  <c r="D776" i="1" s="1"/>
  <c r="D775" i="1" s="1"/>
  <c r="D774" i="1" s="1"/>
  <c r="E89" i="1"/>
  <c r="E88" i="1" s="1"/>
  <c r="E87" i="1" s="1"/>
  <c r="F89" i="1"/>
  <c r="F88" i="1" s="1"/>
  <c r="F87" i="1" s="1"/>
  <c r="D89" i="1"/>
  <c r="D88" i="1" s="1"/>
  <c r="D87" i="1" s="1"/>
  <c r="E55" i="1"/>
  <c r="E54" i="1" s="1"/>
  <c r="E53" i="1" s="1"/>
  <c r="F55" i="1"/>
  <c r="F54" i="1" s="1"/>
  <c r="F53" i="1" s="1"/>
  <c r="D55" i="1"/>
  <c r="D54" i="1" s="1"/>
  <c r="D53" i="1" s="1"/>
  <c r="E221" i="1"/>
  <c r="E220" i="1" s="1"/>
  <c r="E219" i="1" s="1"/>
  <c r="F221" i="1"/>
  <c r="F220" i="1" s="1"/>
  <c r="F219" i="1" s="1"/>
  <c r="D221" i="1"/>
  <c r="D220" i="1" s="1"/>
  <c r="D219" i="1" s="1"/>
  <c r="E180" i="1"/>
  <c r="E179" i="1" s="1"/>
  <c r="E178" i="1" s="1"/>
  <c r="E177" i="1" s="1"/>
  <c r="F180" i="1"/>
  <c r="F179" i="1" s="1"/>
  <c r="F178" i="1" s="1"/>
  <c r="F177" i="1" s="1"/>
  <c r="D180" i="1"/>
  <c r="D179" i="1" s="1"/>
  <c r="D178" i="1" s="1"/>
  <c r="D177" i="1" s="1"/>
  <c r="E143" i="1"/>
  <c r="E142" i="1" s="1"/>
  <c r="E141" i="1" s="1"/>
  <c r="F143" i="1"/>
  <c r="F142" i="1" s="1"/>
  <c r="F141" i="1" s="1"/>
  <c r="D143" i="1"/>
  <c r="D142" i="1" s="1"/>
  <c r="D141" i="1" s="1"/>
  <c r="E148" i="1"/>
  <c r="E147" i="1" s="1"/>
  <c r="E146" i="1" s="1"/>
  <c r="E145" i="1" s="1"/>
  <c r="F148" i="1"/>
  <c r="F147" i="1" s="1"/>
  <c r="F146" i="1" s="1"/>
  <c r="F145" i="1" s="1"/>
  <c r="D148" i="1"/>
  <c r="D147" i="1" s="1"/>
  <c r="D146" i="1" s="1"/>
  <c r="D145" i="1" s="1"/>
  <c r="E59" i="1"/>
  <c r="E58" i="1" s="1"/>
  <c r="E57" i="1" s="1"/>
  <c r="F59" i="1"/>
  <c r="F58" i="1" s="1"/>
  <c r="F57" i="1" s="1"/>
  <c r="D59" i="1"/>
  <c r="D58" i="1" s="1"/>
  <c r="D57" i="1" s="1"/>
  <c r="E109" i="1"/>
  <c r="E108" i="1" s="1"/>
  <c r="E107" i="1" s="1"/>
  <c r="F109" i="1"/>
  <c r="F108" i="1" s="1"/>
  <c r="F107" i="1" s="1"/>
  <c r="D109" i="1"/>
  <c r="D108" i="1" s="1"/>
  <c r="D107" i="1" s="1"/>
  <c r="E93" i="1"/>
  <c r="E92" i="1" s="1"/>
  <c r="E91" i="1" s="1"/>
  <c r="F93" i="1"/>
  <c r="F92" i="1" s="1"/>
  <c r="F91" i="1" s="1"/>
  <c r="D93" i="1"/>
  <c r="D92" i="1" s="1"/>
  <c r="D91" i="1" s="1"/>
  <c r="D106" i="1" l="1"/>
  <c r="E102" i="1" l="1"/>
  <c r="E101" i="1" s="1"/>
  <c r="F102" i="1"/>
  <c r="F101" i="1" s="1"/>
  <c r="D102" i="1"/>
  <c r="D101" i="1" s="1"/>
  <c r="D521" i="1"/>
  <c r="E749" i="1"/>
  <c r="E748" i="1" s="1"/>
  <c r="E747" i="1" s="1"/>
  <c r="F749" i="1"/>
  <c r="F748" i="1" s="1"/>
  <c r="F747" i="1" s="1"/>
  <c r="D749" i="1"/>
  <c r="D748" i="1" s="1"/>
  <c r="D747" i="1" s="1"/>
  <c r="E856" i="1" l="1"/>
  <c r="E855" i="1" s="1"/>
  <c r="F856" i="1"/>
  <c r="F855" i="1" s="1"/>
  <c r="D856" i="1"/>
  <c r="D855" i="1" s="1"/>
  <c r="E642" i="1"/>
  <c r="E641" i="1" s="1"/>
  <c r="E640" i="1" s="1"/>
  <c r="F642" i="1"/>
  <c r="F641" i="1" s="1"/>
  <c r="F640" i="1" s="1"/>
  <c r="D642" i="1"/>
  <c r="D641" i="1" s="1"/>
  <c r="D640" i="1" s="1"/>
  <c r="E134" i="1"/>
  <c r="E133" i="1" s="1"/>
  <c r="E132" i="1" s="1"/>
  <c r="F134" i="1"/>
  <c r="F133" i="1" s="1"/>
  <c r="F132" i="1" s="1"/>
  <c r="D134" i="1"/>
  <c r="D133" i="1" s="1"/>
  <c r="D132" i="1" s="1"/>
  <c r="F130" i="1"/>
  <c r="F129" i="1" s="1"/>
  <c r="F128" i="1" s="1"/>
  <c r="E130" i="1"/>
  <c r="E129" i="1" s="1"/>
  <c r="E128" i="1" s="1"/>
  <c r="D130" i="1"/>
  <c r="D129" i="1" s="1"/>
  <c r="D128" i="1" s="1"/>
  <c r="E853" i="1"/>
  <c r="E852" i="1" s="1"/>
  <c r="F853" i="1"/>
  <c r="F852" i="1" s="1"/>
  <c r="D853" i="1"/>
  <c r="D852" i="1" s="1"/>
  <c r="D21" i="1"/>
  <c r="D19" i="1" s="1"/>
  <c r="D18" i="1" s="1"/>
  <c r="E21" i="1"/>
  <c r="E19" i="1" s="1"/>
  <c r="E18" i="1" s="1"/>
  <c r="F21" i="1"/>
  <c r="F20" i="1" s="1"/>
  <c r="D26" i="1"/>
  <c r="D25" i="1" s="1"/>
  <c r="D24" i="1" s="1"/>
  <c r="E26" i="1"/>
  <c r="E25" i="1" s="1"/>
  <c r="E24" i="1" s="1"/>
  <c r="F26" i="1"/>
  <c r="F25" i="1" s="1"/>
  <c r="F24" i="1" s="1"/>
  <c r="D30" i="1"/>
  <c r="D28" i="1" s="1"/>
  <c r="E30" i="1"/>
  <c r="E29" i="1" s="1"/>
  <c r="F30" i="1"/>
  <c r="F29" i="1" s="1"/>
  <c r="D34" i="1"/>
  <c r="D33" i="1" s="1"/>
  <c r="E35" i="1"/>
  <c r="E34" i="1" s="1"/>
  <c r="E32" i="1" s="1"/>
  <c r="F35" i="1"/>
  <c r="F34" i="1" s="1"/>
  <c r="F32" i="1" s="1"/>
  <c r="D37" i="1"/>
  <c r="D36" i="1" s="1"/>
  <c r="E37" i="1"/>
  <c r="E36" i="1" s="1"/>
  <c r="F37" i="1"/>
  <c r="F36" i="1" s="1"/>
  <c r="D43" i="1"/>
  <c r="D41" i="1" s="1"/>
  <c r="E43" i="1"/>
  <c r="E42" i="1" s="1"/>
  <c r="F43" i="1"/>
  <c r="F41" i="1" s="1"/>
  <c r="D47" i="1"/>
  <c r="D46" i="1" s="1"/>
  <c r="E47" i="1"/>
  <c r="E46" i="1" s="1"/>
  <c r="F47" i="1"/>
  <c r="F46" i="1" s="1"/>
  <c r="D51" i="1"/>
  <c r="D50" i="1" s="1"/>
  <c r="E51" i="1"/>
  <c r="E50" i="1" s="1"/>
  <c r="F51" i="1"/>
  <c r="F49" i="1" s="1"/>
  <c r="D63" i="1"/>
  <c r="D61" i="1" s="1"/>
  <c r="E63" i="1"/>
  <c r="E61" i="1" s="1"/>
  <c r="F63" i="1"/>
  <c r="F62" i="1" s="1"/>
  <c r="D68" i="1"/>
  <c r="D66" i="1" s="1"/>
  <c r="E68" i="1"/>
  <c r="E67" i="1" s="1"/>
  <c r="F68" i="1"/>
  <c r="F66" i="1" s="1"/>
  <c r="D73" i="1"/>
  <c r="D71" i="1" s="1"/>
  <c r="E73" i="1"/>
  <c r="E72" i="1" s="1"/>
  <c r="F73" i="1"/>
  <c r="F72" i="1" s="1"/>
  <c r="D81" i="1"/>
  <c r="D80" i="1" s="1"/>
  <c r="E81" i="1"/>
  <c r="E80" i="1" s="1"/>
  <c r="F81" i="1"/>
  <c r="F79" i="1" s="1"/>
  <c r="D83" i="1"/>
  <c r="E83" i="1"/>
  <c r="F83" i="1"/>
  <c r="D85" i="1"/>
  <c r="D84" i="1" s="1"/>
  <c r="E85" i="1"/>
  <c r="E84" i="1" s="1"/>
  <c r="F85" i="1"/>
  <c r="F84" i="1" s="1"/>
  <c r="D97" i="1"/>
  <c r="D96" i="1" s="1"/>
  <c r="E97" i="1"/>
  <c r="E95" i="1" s="1"/>
  <c r="F97" i="1"/>
  <c r="F96" i="1" s="1"/>
  <c r="D105" i="1"/>
  <c r="D100" i="1" s="1"/>
  <c r="E105" i="1"/>
  <c r="F105" i="1"/>
  <c r="D113" i="1"/>
  <c r="D112" i="1" s="1"/>
  <c r="D111" i="1" s="1"/>
  <c r="E113" i="1"/>
  <c r="E112" i="1" s="1"/>
  <c r="E111" i="1" s="1"/>
  <c r="F113" i="1"/>
  <c r="F112" i="1" s="1"/>
  <c r="F111" i="1" s="1"/>
  <c r="D117" i="1"/>
  <c r="D116" i="1" s="1"/>
  <c r="E117" i="1"/>
  <c r="E115" i="1" s="1"/>
  <c r="F117" i="1"/>
  <c r="F115" i="1" s="1"/>
  <c r="D121" i="1"/>
  <c r="D119" i="1" s="1"/>
  <c r="E121" i="1"/>
  <c r="E119" i="1" s="1"/>
  <c r="F121" i="1"/>
  <c r="F120" i="1" s="1"/>
  <c r="D125" i="1"/>
  <c r="D124" i="1" s="1"/>
  <c r="D123" i="1" s="1"/>
  <c r="E125" i="1"/>
  <c r="E124" i="1" s="1"/>
  <c r="E123" i="1" s="1"/>
  <c r="F125" i="1"/>
  <c r="F124" i="1" s="1"/>
  <c r="F123" i="1" s="1"/>
  <c r="D139" i="1"/>
  <c r="D138" i="1" s="1"/>
  <c r="D137" i="1" s="1"/>
  <c r="D136" i="1" s="1"/>
  <c r="E139" i="1"/>
  <c r="E138" i="1" s="1"/>
  <c r="E137" i="1" s="1"/>
  <c r="E136" i="1" s="1"/>
  <c r="F139" i="1"/>
  <c r="F138" i="1" s="1"/>
  <c r="F137" i="1" s="1"/>
  <c r="F136" i="1" s="1"/>
  <c r="D152" i="1"/>
  <c r="D150" i="1" s="1"/>
  <c r="E152" i="1"/>
  <c r="E151" i="1" s="1"/>
  <c r="F152" i="1"/>
  <c r="F150" i="1" s="1"/>
  <c r="D156" i="1"/>
  <c r="D155" i="1" s="1"/>
  <c r="E156" i="1"/>
  <c r="E154" i="1" s="1"/>
  <c r="F156" i="1"/>
  <c r="F154" i="1" s="1"/>
  <c r="D160" i="1"/>
  <c r="D159" i="1" s="1"/>
  <c r="E160" i="1"/>
  <c r="E158" i="1" s="1"/>
  <c r="F160" i="1"/>
  <c r="F158" i="1" s="1"/>
  <c r="D165" i="1"/>
  <c r="D164" i="1" s="1"/>
  <c r="E165" i="1"/>
  <c r="E164" i="1" s="1"/>
  <c r="F165" i="1"/>
  <c r="F163" i="1" s="1"/>
  <c r="D167" i="1"/>
  <c r="E167" i="1"/>
  <c r="F168" i="1"/>
  <c r="D172" i="1"/>
  <c r="E173" i="1"/>
  <c r="F172" i="1"/>
  <c r="D185" i="1"/>
  <c r="D183" i="1" s="1"/>
  <c r="E185" i="1"/>
  <c r="E184" i="1" s="1"/>
  <c r="F185" i="1"/>
  <c r="F183" i="1" s="1"/>
  <c r="D189" i="1"/>
  <c r="E189" i="1"/>
  <c r="F189" i="1"/>
  <c r="D192" i="1"/>
  <c r="E192" i="1"/>
  <c r="F192" i="1"/>
  <c r="D194" i="1"/>
  <c r="E194" i="1"/>
  <c r="F194" i="1"/>
  <c r="D197" i="1"/>
  <c r="D196" i="1" s="1"/>
  <c r="E197" i="1"/>
  <c r="E196" i="1" s="1"/>
  <c r="F197" i="1"/>
  <c r="F196" i="1" s="1"/>
  <c r="D202" i="1"/>
  <c r="D201" i="1" s="1"/>
  <c r="E202" i="1"/>
  <c r="E201" i="1" s="1"/>
  <c r="F202" i="1"/>
  <c r="F201" i="1" s="1"/>
  <c r="D207" i="1"/>
  <c r="D206" i="1" s="1"/>
  <c r="E207" i="1"/>
  <c r="E206" i="1" s="1"/>
  <c r="F207" i="1"/>
  <c r="F206" i="1" s="1"/>
  <c r="D209" i="1"/>
  <c r="E209" i="1"/>
  <c r="F209" i="1"/>
  <c r="D213" i="1"/>
  <c r="D212" i="1" s="1"/>
  <c r="E213" i="1"/>
  <c r="F213" i="1"/>
  <c r="F212" i="1" s="1"/>
  <c r="D216" i="1"/>
  <c r="D215" i="1" s="1"/>
  <c r="E216" i="1"/>
  <c r="E215" i="1" s="1"/>
  <c r="F216" i="1"/>
  <c r="F215" i="1" s="1"/>
  <c r="D225" i="1"/>
  <c r="D224" i="1" s="1"/>
  <c r="E225" i="1"/>
  <c r="E223" i="1" s="1"/>
  <c r="F225" i="1"/>
  <c r="F223" i="1" s="1"/>
  <c r="D229" i="1"/>
  <c r="D228" i="1" s="1"/>
  <c r="E229" i="1"/>
  <c r="E227" i="1" s="1"/>
  <c r="F229" i="1"/>
  <c r="F227" i="1" s="1"/>
  <c r="E235" i="1"/>
  <c r="E234" i="1" s="1"/>
  <c r="E233" i="1" s="1"/>
  <c r="F235" i="1"/>
  <c r="F234" i="1" s="1"/>
  <c r="F233" i="1" s="1"/>
  <c r="D235" i="1"/>
  <c r="D234" i="1" s="1"/>
  <c r="D233" i="1" s="1"/>
  <c r="D239" i="1"/>
  <c r="D238" i="1" s="1"/>
  <c r="D237" i="1" s="1"/>
  <c r="E239" i="1"/>
  <c r="E238" i="1" s="1"/>
  <c r="E237" i="1" s="1"/>
  <c r="F239" i="1"/>
  <c r="F238" i="1" s="1"/>
  <c r="F237" i="1" s="1"/>
  <c r="D243" i="1"/>
  <c r="D242" i="1" s="1"/>
  <c r="D241" i="1" s="1"/>
  <c r="E243" i="1"/>
  <c r="E242" i="1" s="1"/>
  <c r="E241" i="1" s="1"/>
  <c r="F243" i="1"/>
  <c r="F242" i="1" s="1"/>
  <c r="F241" i="1" s="1"/>
  <c r="D247" i="1"/>
  <c r="D246" i="1" s="1"/>
  <c r="D245" i="1" s="1"/>
  <c r="E247" i="1"/>
  <c r="E246" i="1" s="1"/>
  <c r="E245" i="1" s="1"/>
  <c r="F247" i="1"/>
  <c r="F246" i="1" s="1"/>
  <c r="F245" i="1" s="1"/>
  <c r="D252" i="1"/>
  <c r="D251" i="1" s="1"/>
  <c r="D250" i="1" s="1"/>
  <c r="E252" i="1"/>
  <c r="E251" i="1" s="1"/>
  <c r="E250" i="1" s="1"/>
  <c r="F252" i="1"/>
  <c r="F251" i="1" s="1"/>
  <c r="F250" i="1" s="1"/>
  <c r="D256" i="1"/>
  <c r="D255" i="1" s="1"/>
  <c r="D254" i="1" s="1"/>
  <c r="E256" i="1"/>
  <c r="E255" i="1" s="1"/>
  <c r="E254" i="1" s="1"/>
  <c r="F256" i="1"/>
  <c r="F255" i="1" s="1"/>
  <c r="F254" i="1" s="1"/>
  <c r="D262" i="1"/>
  <c r="D261" i="1" s="1"/>
  <c r="E262" i="1"/>
  <c r="E260" i="1" s="1"/>
  <c r="E259" i="1" s="1"/>
  <c r="F262" i="1"/>
  <c r="F261" i="1" s="1"/>
  <c r="D267" i="1"/>
  <c r="D266" i="1" s="1"/>
  <c r="D265" i="1" s="1"/>
  <c r="D264" i="1" s="1"/>
  <c r="E267" i="1"/>
  <c r="E266" i="1" s="1"/>
  <c r="E265" i="1" s="1"/>
  <c r="E264" i="1" s="1"/>
  <c r="F267" i="1"/>
  <c r="F266" i="1" s="1"/>
  <c r="F265" i="1" s="1"/>
  <c r="F264" i="1" s="1"/>
  <c r="D271" i="1"/>
  <c r="D269" i="1" s="1"/>
  <c r="E271" i="1"/>
  <c r="E270" i="1" s="1"/>
  <c r="F271" i="1"/>
  <c r="F270" i="1" s="1"/>
  <c r="D273" i="1"/>
  <c r="E273" i="1"/>
  <c r="F273" i="1"/>
  <c r="D276" i="1"/>
  <c r="D274" i="1" s="1"/>
  <c r="E276" i="1"/>
  <c r="E275" i="1" s="1"/>
  <c r="F276" i="1"/>
  <c r="F275" i="1" s="1"/>
  <c r="D278" i="1"/>
  <c r="E278" i="1"/>
  <c r="F278" i="1"/>
  <c r="D281" i="1"/>
  <c r="D279" i="1" s="1"/>
  <c r="E281" i="1"/>
  <c r="E280" i="1" s="1"/>
  <c r="F281" i="1"/>
  <c r="F280" i="1" s="1"/>
  <c r="D287" i="1"/>
  <c r="D286" i="1" s="1"/>
  <c r="E287" i="1"/>
  <c r="E286" i="1" s="1"/>
  <c r="F287" i="1"/>
  <c r="F286" i="1" s="1"/>
  <c r="D290" i="1"/>
  <c r="D289" i="1" s="1"/>
  <c r="E290" i="1"/>
  <c r="E289" i="1" s="1"/>
  <c r="F290" i="1"/>
  <c r="F289" i="1" s="1"/>
  <c r="D295" i="1"/>
  <c r="D293" i="1" s="1"/>
  <c r="E295" i="1"/>
  <c r="E293" i="1" s="1"/>
  <c r="F295" i="1"/>
  <c r="F293" i="1" s="1"/>
  <c r="D303" i="1"/>
  <c r="D302" i="1" s="1"/>
  <c r="D301" i="1" s="1"/>
  <c r="E303" i="1"/>
  <c r="E302" i="1" s="1"/>
  <c r="E301" i="1" s="1"/>
  <c r="F303" i="1"/>
  <c r="F302" i="1" s="1"/>
  <c r="F301" i="1" s="1"/>
  <c r="D307" i="1"/>
  <c r="D306" i="1" s="1"/>
  <c r="E307" i="1"/>
  <c r="E306" i="1" s="1"/>
  <c r="F307" i="1"/>
  <c r="F306" i="1" s="1"/>
  <c r="D311" i="1"/>
  <c r="D310" i="1" s="1"/>
  <c r="D309" i="1" s="1"/>
  <c r="E311" i="1"/>
  <c r="E310" i="1" s="1"/>
  <c r="E309" i="1" s="1"/>
  <c r="F311" i="1"/>
  <c r="F310" i="1" s="1"/>
  <c r="F309" i="1" s="1"/>
  <c r="D315" i="1"/>
  <c r="D314" i="1" s="1"/>
  <c r="D313" i="1" s="1"/>
  <c r="E315" i="1"/>
  <c r="E314" i="1" s="1"/>
  <c r="E313" i="1" s="1"/>
  <c r="F315" i="1"/>
  <c r="F314" i="1" s="1"/>
  <c r="F313" i="1" s="1"/>
  <c r="D320" i="1"/>
  <c r="D319" i="1" s="1"/>
  <c r="D318" i="1" s="1"/>
  <c r="E320" i="1"/>
  <c r="E319" i="1" s="1"/>
  <c r="E318" i="1" s="1"/>
  <c r="F320" i="1"/>
  <c r="F319" i="1" s="1"/>
  <c r="F318" i="1" s="1"/>
  <c r="D322" i="1"/>
  <c r="E322" i="1"/>
  <c r="F322" i="1"/>
  <c r="D323" i="1"/>
  <c r="E323" i="1"/>
  <c r="F323" i="1"/>
  <c r="D328" i="1"/>
  <c r="D326" i="1" s="1"/>
  <c r="E328" i="1"/>
  <c r="E327" i="1" s="1"/>
  <c r="F328" i="1"/>
  <c r="F326" i="1" s="1"/>
  <c r="D332" i="1"/>
  <c r="D331" i="1" s="1"/>
  <c r="D330" i="1" s="1"/>
  <c r="D340" i="1"/>
  <c r="D338" i="1" s="1"/>
  <c r="E340" i="1"/>
  <c r="E339" i="1" s="1"/>
  <c r="F340" i="1"/>
  <c r="F339" i="1" s="1"/>
  <c r="D345" i="1"/>
  <c r="D344" i="1" s="1"/>
  <c r="D343" i="1" s="1"/>
  <c r="E345" i="1"/>
  <c r="E344" i="1" s="1"/>
  <c r="E343" i="1" s="1"/>
  <c r="F345" i="1"/>
  <c r="F344" i="1" s="1"/>
  <c r="F343" i="1" s="1"/>
  <c r="D349" i="1"/>
  <c r="D348" i="1" s="1"/>
  <c r="D347" i="1" s="1"/>
  <c r="E349" i="1"/>
  <c r="E348" i="1" s="1"/>
  <c r="E347" i="1" s="1"/>
  <c r="F349" i="1"/>
  <c r="F348" i="1" s="1"/>
  <c r="F347" i="1" s="1"/>
  <c r="D355" i="1"/>
  <c r="D353" i="1" s="1"/>
  <c r="D352" i="1" s="1"/>
  <c r="E355" i="1"/>
  <c r="E353" i="1" s="1"/>
  <c r="E352" i="1" s="1"/>
  <c r="F355" i="1"/>
  <c r="F353" i="1" s="1"/>
  <c r="F352" i="1" s="1"/>
  <c r="D361" i="1"/>
  <c r="D360" i="1" s="1"/>
  <c r="E361" i="1"/>
  <c r="E359" i="1" s="1"/>
  <c r="E358" i="1" s="1"/>
  <c r="E357" i="1" s="1"/>
  <c r="F361" i="1"/>
  <c r="F360" i="1" s="1"/>
  <c r="D372" i="1"/>
  <c r="D371" i="1" s="1"/>
  <c r="E372" i="1"/>
  <c r="E370" i="1" s="1"/>
  <c r="E369" i="1" s="1"/>
  <c r="F372" i="1"/>
  <c r="F371" i="1" s="1"/>
  <c r="D378" i="1"/>
  <c r="D376" i="1" s="1"/>
  <c r="E378" i="1"/>
  <c r="E376" i="1" s="1"/>
  <c r="F378" i="1"/>
  <c r="F376" i="1" s="1"/>
  <c r="D383" i="1"/>
  <c r="D382" i="1" s="1"/>
  <c r="D381" i="1" s="1"/>
  <c r="E383" i="1"/>
  <c r="E382" i="1" s="1"/>
  <c r="E381" i="1" s="1"/>
  <c r="F383" i="1"/>
  <c r="F382" i="1" s="1"/>
  <c r="F381" i="1" s="1"/>
  <c r="D387" i="1"/>
  <c r="D386" i="1" s="1"/>
  <c r="D385" i="1" s="1"/>
  <c r="E387" i="1"/>
  <c r="E386" i="1" s="1"/>
  <c r="E385" i="1" s="1"/>
  <c r="F387" i="1"/>
  <c r="F386" i="1" s="1"/>
  <c r="F385" i="1" s="1"/>
  <c r="D391" i="1"/>
  <c r="D390" i="1" s="1"/>
  <c r="D389" i="1" s="1"/>
  <c r="E391" i="1"/>
  <c r="E390" i="1" s="1"/>
  <c r="E389" i="1" s="1"/>
  <c r="F391" i="1"/>
  <c r="F390" i="1" s="1"/>
  <c r="F389" i="1" s="1"/>
  <c r="D396" i="1"/>
  <c r="D395" i="1" s="1"/>
  <c r="D394" i="1" s="1"/>
  <c r="E396" i="1"/>
  <c r="E395" i="1" s="1"/>
  <c r="E394" i="1" s="1"/>
  <c r="F396" i="1"/>
  <c r="F395" i="1" s="1"/>
  <c r="F394" i="1" s="1"/>
  <c r="D401" i="1"/>
  <c r="D400" i="1" s="1"/>
  <c r="D399" i="1" s="1"/>
  <c r="E401" i="1"/>
  <c r="E400" i="1" s="1"/>
  <c r="E399" i="1" s="1"/>
  <c r="F401" i="1"/>
  <c r="F400" i="1" s="1"/>
  <c r="F399" i="1" s="1"/>
  <c r="D405" i="1"/>
  <c r="D404" i="1" s="1"/>
  <c r="E405" i="1"/>
  <c r="E403" i="1" s="1"/>
  <c r="F405" i="1"/>
  <c r="F404" i="1" s="1"/>
  <c r="D409" i="1"/>
  <c r="D408" i="1" s="1"/>
  <c r="D407" i="1" s="1"/>
  <c r="E409" i="1"/>
  <c r="E408" i="1" s="1"/>
  <c r="E407" i="1" s="1"/>
  <c r="F409" i="1"/>
  <c r="F408" i="1" s="1"/>
  <c r="F407" i="1" s="1"/>
  <c r="D413" i="1"/>
  <c r="D412" i="1" s="1"/>
  <c r="D411" i="1" s="1"/>
  <c r="E413" i="1"/>
  <c r="E412" i="1" s="1"/>
  <c r="E411" i="1" s="1"/>
  <c r="F413" i="1"/>
  <c r="F412" i="1" s="1"/>
  <c r="F411" i="1" s="1"/>
  <c r="D418" i="1"/>
  <c r="D417" i="1" s="1"/>
  <c r="E418" i="1"/>
  <c r="E417" i="1" s="1"/>
  <c r="F418" i="1"/>
  <c r="F416" i="1" s="1"/>
  <c r="F415" i="1" s="1"/>
  <c r="D423" i="1"/>
  <c r="D422" i="1" s="1"/>
  <c r="E423" i="1"/>
  <c r="E422" i="1" s="1"/>
  <c r="F423" i="1"/>
  <c r="F422" i="1" s="1"/>
  <c r="D428" i="1"/>
  <c r="D427" i="1" s="1"/>
  <c r="E428" i="1"/>
  <c r="E427" i="1" s="1"/>
  <c r="F428" i="1"/>
  <c r="F427" i="1" s="1"/>
  <c r="D430" i="1"/>
  <c r="E430" i="1"/>
  <c r="F430" i="1"/>
  <c r="D434" i="1"/>
  <c r="D433" i="1" s="1"/>
  <c r="D432" i="1" s="1"/>
  <c r="E434" i="1"/>
  <c r="E433" i="1" s="1"/>
  <c r="E432" i="1" s="1"/>
  <c r="F434" i="1"/>
  <c r="F433" i="1" s="1"/>
  <c r="F432" i="1" s="1"/>
  <c r="D439" i="1"/>
  <c r="D437" i="1" s="1"/>
  <c r="D436" i="1" s="1"/>
  <c r="E439" i="1"/>
  <c r="E437" i="1" s="1"/>
  <c r="E436" i="1" s="1"/>
  <c r="F439" i="1"/>
  <c r="F438" i="1" s="1"/>
  <c r="D448" i="1"/>
  <c r="D447" i="1" s="1"/>
  <c r="E448" i="1"/>
  <c r="E446" i="1" s="1"/>
  <c r="E445" i="1" s="1"/>
  <c r="F448" i="1"/>
  <c r="F447" i="1" s="1"/>
  <c r="D453" i="1"/>
  <c r="D452" i="1" s="1"/>
  <c r="E453" i="1"/>
  <c r="E452" i="1" s="1"/>
  <c r="F453" i="1"/>
  <c r="F452" i="1" s="1"/>
  <c r="D458" i="1"/>
  <c r="D457" i="1" s="1"/>
  <c r="E458" i="1"/>
  <c r="E457" i="1" s="1"/>
  <c r="F458" i="1"/>
  <c r="F457" i="1" s="1"/>
  <c r="D462" i="1"/>
  <c r="D461" i="1" s="1"/>
  <c r="D460" i="1" s="1"/>
  <c r="E462" i="1"/>
  <c r="E461" i="1" s="1"/>
  <c r="E460" i="1" s="1"/>
  <c r="F462" i="1"/>
  <c r="F461" i="1" s="1"/>
  <c r="F460" i="1" s="1"/>
  <c r="D467" i="1"/>
  <c r="D466" i="1" s="1"/>
  <c r="E467" i="1"/>
  <c r="E466" i="1" s="1"/>
  <c r="F467" i="1"/>
  <c r="F466" i="1" s="1"/>
  <c r="D472" i="1"/>
  <c r="D471" i="1" s="1"/>
  <c r="E472" i="1"/>
  <c r="E471" i="1" s="1"/>
  <c r="F472" i="1"/>
  <c r="F471" i="1" s="1"/>
  <c r="D476" i="1"/>
  <c r="D475" i="1" s="1"/>
  <c r="E476" i="1"/>
  <c r="E474" i="1" s="1"/>
  <c r="F476" i="1"/>
  <c r="F475" i="1" s="1"/>
  <c r="D481" i="1"/>
  <c r="D480" i="1" s="1"/>
  <c r="D479" i="1" s="1"/>
  <c r="D478" i="1" s="1"/>
  <c r="E481" i="1"/>
  <c r="E480" i="1" s="1"/>
  <c r="E479" i="1" s="1"/>
  <c r="F481" i="1"/>
  <c r="F480" i="1" s="1"/>
  <c r="F479" i="1" s="1"/>
  <c r="D499" i="1"/>
  <c r="D498" i="1" s="1"/>
  <c r="D497" i="1" s="1"/>
  <c r="E499" i="1"/>
  <c r="E498" i="1" s="1"/>
  <c r="E497" i="1" s="1"/>
  <c r="F499" i="1"/>
  <c r="F498" i="1" s="1"/>
  <c r="F497" i="1" s="1"/>
  <c r="D504" i="1"/>
  <c r="D503" i="1" s="1"/>
  <c r="D502" i="1" s="1"/>
  <c r="D501" i="1" s="1"/>
  <c r="E504" i="1"/>
  <c r="E503" i="1" s="1"/>
  <c r="E502" i="1" s="1"/>
  <c r="E501" i="1" s="1"/>
  <c r="F504" i="1"/>
  <c r="F503" i="1" s="1"/>
  <c r="F502" i="1" s="1"/>
  <c r="F501" i="1" s="1"/>
  <c r="D512" i="1"/>
  <c r="D511" i="1" s="1"/>
  <c r="E512" i="1"/>
  <c r="E511" i="1" s="1"/>
  <c r="F512" i="1"/>
  <c r="F511" i="1" s="1"/>
  <c r="D515" i="1"/>
  <c r="D514" i="1" s="1"/>
  <c r="E515" i="1"/>
  <c r="E514" i="1" s="1"/>
  <c r="F515" i="1"/>
  <c r="F514" i="1" s="1"/>
  <c r="E519" i="1"/>
  <c r="E518" i="1" s="1"/>
  <c r="D520" i="1"/>
  <c r="D519" i="1" s="1"/>
  <c r="D518" i="1" s="1"/>
  <c r="F520" i="1"/>
  <c r="F519" i="1" s="1"/>
  <c r="F518" i="1" s="1"/>
  <c r="D525" i="1"/>
  <c r="D524" i="1" s="1"/>
  <c r="E525" i="1"/>
  <c r="E524" i="1" s="1"/>
  <c r="F525" i="1"/>
  <c r="F524" i="1" s="1"/>
  <c r="D528" i="1"/>
  <c r="D527" i="1" s="1"/>
  <c r="E528" i="1"/>
  <c r="E527" i="1" s="1"/>
  <c r="F528" i="1"/>
  <c r="F527" i="1" s="1"/>
  <c r="D530" i="1"/>
  <c r="E530" i="1"/>
  <c r="F530" i="1"/>
  <c r="D534" i="1"/>
  <c r="D533" i="1" s="1"/>
  <c r="E534" i="1"/>
  <c r="E533" i="1" s="1"/>
  <c r="F534" i="1"/>
  <c r="F533" i="1" s="1"/>
  <c r="D537" i="1"/>
  <c r="D536" i="1" s="1"/>
  <c r="E537" i="1"/>
  <c r="E536" i="1" s="1"/>
  <c r="F537" i="1"/>
  <c r="F536" i="1" s="1"/>
  <c r="D539" i="1"/>
  <c r="E539" i="1"/>
  <c r="F539" i="1"/>
  <c r="D543" i="1"/>
  <c r="E543" i="1"/>
  <c r="E542" i="1" s="1"/>
  <c r="F543" i="1"/>
  <c r="D545" i="1"/>
  <c r="E545" i="1"/>
  <c r="F545" i="1"/>
  <c r="D550" i="1"/>
  <c r="D549" i="1" s="1"/>
  <c r="D548" i="1" s="1"/>
  <c r="D547" i="1" s="1"/>
  <c r="E550" i="1"/>
  <c r="E549" i="1" s="1"/>
  <c r="E548" i="1" s="1"/>
  <c r="E547" i="1" s="1"/>
  <c r="F550" i="1"/>
  <c r="F549" i="1" s="1"/>
  <c r="F548" i="1" s="1"/>
  <c r="F547" i="1" s="1"/>
  <c r="D555" i="1"/>
  <c r="D553" i="1" s="1"/>
  <c r="D552" i="1" s="1"/>
  <c r="E555" i="1"/>
  <c r="E553" i="1" s="1"/>
  <c r="E552" i="1" s="1"/>
  <c r="F555" i="1"/>
  <c r="F554" i="1" s="1"/>
  <c r="D561" i="1"/>
  <c r="D560" i="1" s="1"/>
  <c r="E561" i="1"/>
  <c r="E560" i="1" s="1"/>
  <c r="F561" i="1"/>
  <c r="F560" i="1" s="1"/>
  <c r="D566" i="1"/>
  <c r="D565" i="1" s="1"/>
  <c r="E566" i="1"/>
  <c r="E565" i="1" s="1"/>
  <c r="F566" i="1"/>
  <c r="F565" i="1" s="1"/>
  <c r="D569" i="1"/>
  <c r="D568" i="1" s="1"/>
  <c r="E569" i="1"/>
  <c r="E568" i="1" s="1"/>
  <c r="F569" i="1"/>
  <c r="F568" i="1" s="1"/>
  <c r="D573" i="1"/>
  <c r="D572" i="1" s="1"/>
  <c r="D571" i="1" s="1"/>
  <c r="E573" i="1"/>
  <c r="E572" i="1" s="1"/>
  <c r="E571" i="1" s="1"/>
  <c r="F573" i="1"/>
  <c r="F572" i="1" s="1"/>
  <c r="F571" i="1" s="1"/>
  <c r="D577" i="1"/>
  <c r="D576" i="1" s="1"/>
  <c r="D575" i="1" s="1"/>
  <c r="E577" i="1"/>
  <c r="E576" i="1" s="1"/>
  <c r="E575" i="1" s="1"/>
  <c r="F577" i="1"/>
  <c r="F576" i="1" s="1"/>
  <c r="F575" i="1" s="1"/>
  <c r="D582" i="1"/>
  <c r="D581" i="1" s="1"/>
  <c r="D580" i="1" s="1"/>
  <c r="E582" i="1"/>
  <c r="E581" i="1" s="1"/>
  <c r="E580" i="1" s="1"/>
  <c r="F582" i="1"/>
  <c r="F581" i="1" s="1"/>
  <c r="F580" i="1" s="1"/>
  <c r="D586" i="1"/>
  <c r="D585" i="1" s="1"/>
  <c r="D584" i="1" s="1"/>
  <c r="E586" i="1"/>
  <c r="E585" i="1" s="1"/>
  <c r="E584" i="1" s="1"/>
  <c r="F586" i="1"/>
  <c r="F585" i="1" s="1"/>
  <c r="F584" i="1" s="1"/>
  <c r="D592" i="1"/>
  <c r="D591" i="1" s="1"/>
  <c r="D590" i="1" s="1"/>
  <c r="E592" i="1"/>
  <c r="E591" i="1" s="1"/>
  <c r="E590" i="1" s="1"/>
  <c r="F592" i="1"/>
  <c r="F591" i="1" s="1"/>
  <c r="F590" i="1" s="1"/>
  <c r="D599" i="1"/>
  <c r="D597" i="1" s="1"/>
  <c r="D596" i="1" s="1"/>
  <c r="E599" i="1"/>
  <c r="E598" i="1" s="1"/>
  <c r="F599" i="1"/>
  <c r="F598" i="1" s="1"/>
  <c r="D605" i="1"/>
  <c r="E605" i="1"/>
  <c r="E604" i="1" s="1"/>
  <c r="F605" i="1"/>
  <c r="F604" i="1" s="1"/>
  <c r="D611" i="1"/>
  <c r="D610" i="1" s="1"/>
  <c r="E611" i="1"/>
  <c r="E610" i="1" s="1"/>
  <c r="F611" i="1"/>
  <c r="F610" i="1" s="1"/>
  <c r="D617" i="1"/>
  <c r="D616" i="1" s="1"/>
  <c r="E617" i="1"/>
  <c r="E616" i="1" s="1"/>
  <c r="F617" i="1"/>
  <c r="F616" i="1" s="1"/>
  <c r="D623" i="1"/>
  <c r="D622" i="1" s="1"/>
  <c r="E623" i="1"/>
  <c r="E622" i="1" s="1"/>
  <c r="F623" i="1"/>
  <c r="F622" i="1" s="1"/>
  <c r="D628" i="1"/>
  <c r="D627" i="1" s="1"/>
  <c r="E628" i="1"/>
  <c r="E627" i="1" s="1"/>
  <c r="F628" i="1"/>
  <c r="F627" i="1" s="1"/>
  <c r="D634" i="1"/>
  <c r="D632" i="1" s="1"/>
  <c r="E634" i="1"/>
  <c r="E632" i="1" s="1"/>
  <c r="F634" i="1"/>
  <c r="D638" i="1"/>
  <c r="D637" i="1" s="1"/>
  <c r="E638" i="1"/>
  <c r="F638" i="1"/>
  <c r="F637" i="1" s="1"/>
  <c r="D647" i="1"/>
  <c r="D646" i="1" s="1"/>
  <c r="E647" i="1"/>
  <c r="F647" i="1"/>
  <c r="F646" i="1" s="1"/>
  <c r="D652" i="1"/>
  <c r="D651" i="1" s="1"/>
  <c r="E652" i="1"/>
  <c r="E651" i="1" s="1"/>
  <c r="F652" i="1"/>
  <c r="F651" i="1" s="1"/>
  <c r="D656" i="1"/>
  <c r="D655" i="1" s="1"/>
  <c r="E656" i="1"/>
  <c r="E655" i="1" s="1"/>
  <c r="F656" i="1"/>
  <c r="F655" i="1" s="1"/>
  <c r="D661" i="1"/>
  <c r="D660" i="1" s="1"/>
  <c r="E661" i="1"/>
  <c r="E660" i="1" s="1"/>
  <c r="F661" i="1"/>
  <c r="F660" i="1" s="1"/>
  <c r="D665" i="1"/>
  <c r="D664" i="1" s="1"/>
  <c r="E665" i="1"/>
  <c r="E664" i="1" s="1"/>
  <c r="F665" i="1"/>
  <c r="F664" i="1" s="1"/>
  <c r="D670" i="1"/>
  <c r="D669" i="1" s="1"/>
  <c r="E670" i="1"/>
  <c r="E669" i="1" s="1"/>
  <c r="F670" i="1"/>
  <c r="F669" i="1" s="1"/>
  <c r="D673" i="1"/>
  <c r="D672" i="1" s="1"/>
  <c r="E673" i="1"/>
  <c r="E672" i="1" s="1"/>
  <c r="F673" i="1"/>
  <c r="F672" i="1" s="1"/>
  <c r="D683" i="1"/>
  <c r="D682" i="1" s="1"/>
  <c r="D676" i="1" s="1"/>
  <c r="E683" i="1"/>
  <c r="E682" i="1" s="1"/>
  <c r="F683" i="1"/>
  <c r="D688" i="1"/>
  <c r="E688" i="1"/>
  <c r="F688" i="1"/>
  <c r="D693" i="1"/>
  <c r="D692" i="1" s="1"/>
  <c r="E693" i="1"/>
  <c r="E692" i="1" s="1"/>
  <c r="F693" i="1"/>
  <c r="F692" i="1" s="1"/>
  <c r="D698" i="1"/>
  <c r="D697" i="1" s="1"/>
  <c r="E698" i="1"/>
  <c r="E697" i="1" s="1"/>
  <c r="F698" i="1"/>
  <c r="F697" i="1" s="1"/>
  <c r="D703" i="1"/>
  <c r="D701" i="1" s="1"/>
  <c r="E703" i="1"/>
  <c r="E701" i="1" s="1"/>
  <c r="F703" i="1"/>
  <c r="F702" i="1" s="1"/>
  <c r="D707" i="1"/>
  <c r="D706" i="1" s="1"/>
  <c r="D705" i="1" s="1"/>
  <c r="E707" i="1"/>
  <c r="E706" i="1" s="1"/>
  <c r="E705" i="1" s="1"/>
  <c r="F707" i="1"/>
  <c r="F706" i="1" s="1"/>
  <c r="F705" i="1" s="1"/>
  <c r="E710" i="1"/>
  <c r="F710" i="1"/>
  <c r="D713" i="1"/>
  <c r="D712" i="1" s="1"/>
  <c r="E713" i="1"/>
  <c r="E712" i="1" s="1"/>
  <c r="F713" i="1"/>
  <c r="F712" i="1" s="1"/>
  <c r="D715" i="1"/>
  <c r="D714" i="1" s="1"/>
  <c r="E715" i="1"/>
  <c r="E714" i="1" s="1"/>
  <c r="F715" i="1"/>
  <c r="F714" i="1" s="1"/>
  <c r="D720" i="1"/>
  <c r="D719" i="1" s="1"/>
  <c r="D718" i="1" s="1"/>
  <c r="E720" i="1"/>
  <c r="E719" i="1" s="1"/>
  <c r="E718" i="1" s="1"/>
  <c r="F720" i="1"/>
  <c r="F719" i="1" s="1"/>
  <c r="F718" i="1" s="1"/>
  <c r="E724" i="1"/>
  <c r="E723" i="1" s="1"/>
  <c r="F724" i="1"/>
  <c r="F723" i="1" s="1"/>
  <c r="D724" i="1"/>
  <c r="D729" i="1"/>
  <c r="D728" i="1" s="1"/>
  <c r="E729" i="1"/>
  <c r="E728" i="1" s="1"/>
  <c r="F729" i="1"/>
  <c r="F728" i="1" s="1"/>
  <c r="E733" i="1"/>
  <c r="E732" i="1" s="1"/>
  <c r="F733" i="1"/>
  <c r="F732" i="1" s="1"/>
  <c r="D734" i="1"/>
  <c r="D733" i="1" s="1"/>
  <c r="D732" i="1" s="1"/>
  <c r="D737" i="1"/>
  <c r="D736" i="1" s="1"/>
  <c r="D735" i="1" s="1"/>
  <c r="E737" i="1"/>
  <c r="E736" i="1" s="1"/>
  <c r="E735" i="1" s="1"/>
  <c r="F737" i="1"/>
  <c r="F736" i="1" s="1"/>
  <c r="F735" i="1" s="1"/>
  <c r="D741" i="1"/>
  <c r="D740" i="1" s="1"/>
  <c r="E741" i="1"/>
  <c r="E740" i="1" s="1"/>
  <c r="F741" i="1"/>
  <c r="F740" i="1" s="1"/>
  <c r="D744" i="1"/>
  <c r="E744" i="1"/>
  <c r="F744" i="1"/>
  <c r="D753" i="1"/>
  <c r="D752" i="1" s="1"/>
  <c r="D751" i="1" s="1"/>
  <c r="E753" i="1"/>
  <c r="E752" i="1" s="1"/>
  <c r="E751" i="1" s="1"/>
  <c r="F753" i="1"/>
  <c r="F752" i="1" s="1"/>
  <c r="F751" i="1" s="1"/>
  <c r="D757" i="1"/>
  <c r="D756" i="1" s="1"/>
  <c r="E757" i="1"/>
  <c r="E756" i="1" s="1"/>
  <c r="F757" i="1"/>
  <c r="F756" i="1" s="1"/>
  <c r="D760" i="1"/>
  <c r="E760" i="1"/>
  <c r="F760" i="1"/>
  <c r="D782" i="1"/>
  <c r="D781" i="1" s="1"/>
  <c r="E782" i="1"/>
  <c r="E781" i="1" s="1"/>
  <c r="F782" i="1"/>
  <c r="F781" i="1" s="1"/>
  <c r="D783" i="1"/>
  <c r="E783" i="1"/>
  <c r="F783" i="1"/>
  <c r="D790" i="1"/>
  <c r="D789" i="1" s="1"/>
  <c r="E790" i="1"/>
  <c r="E789" i="1" s="1"/>
  <c r="F790" i="1"/>
  <c r="F789" i="1" s="1"/>
  <c r="D791" i="1"/>
  <c r="E791" i="1"/>
  <c r="F791" i="1"/>
  <c r="D794" i="1"/>
  <c r="D793" i="1" s="1"/>
  <c r="E794" i="1"/>
  <c r="E793" i="1" s="1"/>
  <c r="F794" i="1"/>
  <c r="F793" i="1" s="1"/>
  <c r="D795" i="1"/>
  <c r="E795" i="1"/>
  <c r="F795" i="1"/>
  <c r="D800" i="1"/>
  <c r="D799" i="1" s="1"/>
  <c r="D798" i="1" s="1"/>
  <c r="D797" i="1" s="1"/>
  <c r="E800" i="1"/>
  <c r="E799" i="1" s="1"/>
  <c r="E798" i="1" s="1"/>
  <c r="E797" i="1" s="1"/>
  <c r="F800" i="1"/>
  <c r="F799" i="1" s="1"/>
  <c r="F798" i="1" s="1"/>
  <c r="F797" i="1" s="1"/>
  <c r="D806" i="1"/>
  <c r="D805" i="1" s="1"/>
  <c r="E806" i="1"/>
  <c r="E805" i="1" s="1"/>
  <c r="F806" i="1"/>
  <c r="F805" i="1" s="1"/>
  <c r="D811" i="1"/>
  <c r="D810" i="1" s="1"/>
  <c r="E811" i="1"/>
  <c r="F811" i="1"/>
  <c r="F810" i="1" s="1"/>
  <c r="D815" i="1"/>
  <c r="D813" i="1" s="1"/>
  <c r="E815" i="1"/>
  <c r="E814" i="1" s="1"/>
  <c r="F815" i="1"/>
  <c r="F813" i="1" s="1"/>
  <c r="D820" i="1"/>
  <c r="D819" i="1" s="1"/>
  <c r="E820" i="1"/>
  <c r="E819" i="1" s="1"/>
  <c r="F820" i="1"/>
  <c r="F819" i="1" s="1"/>
  <c r="D825" i="1"/>
  <c r="D824" i="1" s="1"/>
  <c r="E825" i="1"/>
  <c r="E824" i="1" s="1"/>
  <c r="F825" i="1"/>
  <c r="F824" i="1" s="1"/>
  <c r="D828" i="1"/>
  <c r="E828" i="1"/>
  <c r="F828" i="1"/>
  <c r="D832" i="1"/>
  <c r="E832" i="1"/>
  <c r="F832" i="1"/>
  <c r="D835" i="1"/>
  <c r="D834" i="1" s="1"/>
  <c r="E835" i="1"/>
  <c r="E834" i="1" s="1"/>
  <c r="F835" i="1"/>
  <c r="F834" i="1" s="1"/>
  <c r="D838" i="1"/>
  <c r="D837" i="1" s="1"/>
  <c r="E838" i="1"/>
  <c r="E837" i="1" s="1"/>
  <c r="F838" i="1"/>
  <c r="F837" i="1" s="1"/>
  <c r="D847" i="1"/>
  <c r="D846" i="1" s="1"/>
  <c r="D845" i="1" s="1"/>
  <c r="D844" i="1" s="1"/>
  <c r="D843" i="1" s="1"/>
  <c r="E847" i="1"/>
  <c r="E846" i="1" s="1"/>
  <c r="E845" i="1" s="1"/>
  <c r="E844" i="1" s="1"/>
  <c r="E843" i="1" s="1"/>
  <c r="F847" i="1"/>
  <c r="F846" i="1" s="1"/>
  <c r="F845" i="1" s="1"/>
  <c r="F844" i="1" s="1"/>
  <c r="F843" i="1" s="1"/>
  <c r="E859" i="1"/>
  <c r="F682" i="1" l="1"/>
  <c r="F780" i="1"/>
  <c r="E780" i="1"/>
  <c r="D780" i="1"/>
  <c r="F831" i="1"/>
  <c r="D831" i="1"/>
  <c r="F478" i="1"/>
  <c r="E478" i="1"/>
  <c r="F759" i="1"/>
  <c r="F755" i="1"/>
  <c r="E759" i="1"/>
  <c r="E755" i="1"/>
  <c r="D759" i="1"/>
  <c r="D755" i="1"/>
  <c r="D325" i="1"/>
  <c r="F218" i="1"/>
  <c r="E218" i="1"/>
  <c r="F104" i="1"/>
  <c r="F100" i="1"/>
  <c r="E104" i="1"/>
  <c r="E100" i="1"/>
  <c r="F851" i="1"/>
  <c r="E851" i="1"/>
  <c r="D851" i="1"/>
  <c r="D127" i="1"/>
  <c r="E127" i="1"/>
  <c r="F327" i="1"/>
  <c r="F127" i="1"/>
  <c r="E702" i="1"/>
  <c r="D633" i="1"/>
  <c r="E416" i="1"/>
  <c r="E415" i="1" s="1"/>
  <c r="D403" i="1"/>
  <c r="D393" i="1" s="1"/>
  <c r="F173" i="1"/>
  <c r="E739" i="1"/>
  <c r="D260" i="1"/>
  <c r="D259" i="1" s="1"/>
  <c r="D258" i="1" s="1"/>
  <c r="E818" i="1"/>
  <c r="E817" i="1" s="1"/>
  <c r="D370" i="1"/>
  <c r="D369" i="1" s="1"/>
  <c r="D367" i="1" s="1"/>
  <c r="E360" i="1"/>
  <c r="F224" i="1"/>
  <c r="E700" i="1"/>
  <c r="E676" i="1"/>
  <c r="F541" i="1"/>
  <c r="D377" i="1"/>
  <c r="F155" i="1"/>
  <c r="D727" i="1"/>
  <c r="E615" i="1"/>
  <c r="E614" i="1" s="1"/>
  <c r="F421" i="1"/>
  <c r="F420" i="1" s="1"/>
  <c r="E228" i="1"/>
  <c r="D354" i="1"/>
  <c r="D722" i="1"/>
  <c r="D723" i="1"/>
  <c r="D814" i="1"/>
  <c r="F814" i="1"/>
  <c r="E804" i="1"/>
  <c r="E803" i="1" s="1"/>
  <c r="E691" i="1"/>
  <c r="E690" i="1" s="1"/>
  <c r="D603" i="1"/>
  <c r="D602" i="1" s="1"/>
  <c r="D595" i="1" s="1"/>
  <c r="F542" i="1"/>
  <c r="E523" i="1"/>
  <c r="F451" i="1"/>
  <c r="F450" i="1" s="1"/>
  <c r="E377" i="1"/>
  <c r="E317" i="1"/>
  <c r="D95" i="1"/>
  <c r="F80" i="1"/>
  <c r="F33" i="1"/>
  <c r="D20" i="1"/>
  <c r="F474" i="1"/>
  <c r="F818" i="1"/>
  <c r="F817" i="1" s="1"/>
  <c r="E722" i="1"/>
  <c r="E621" i="1"/>
  <c r="E620" i="1" s="1"/>
  <c r="D554" i="1"/>
  <c r="D451" i="1"/>
  <c r="D450" i="1" s="1"/>
  <c r="D446" i="1"/>
  <c r="D445" i="1" s="1"/>
  <c r="D438" i="1"/>
  <c r="D120" i="1"/>
  <c r="D375" i="1"/>
  <c r="D285" i="1"/>
  <c r="D284" i="1" s="1"/>
  <c r="F691" i="1"/>
  <c r="F690" i="1" s="1"/>
  <c r="D654" i="1"/>
  <c r="D636" i="1"/>
  <c r="E633" i="1"/>
  <c r="E579" i="1"/>
  <c r="D559" i="1"/>
  <c r="D558" i="1" s="1"/>
  <c r="D557" i="1" s="1"/>
  <c r="F510" i="1"/>
  <c r="F496" i="1" s="1"/>
  <c r="D465" i="1"/>
  <c r="E421" i="1"/>
  <c r="E420" i="1" s="1"/>
  <c r="E354" i="1"/>
  <c r="F338" i="1"/>
  <c r="F325" i="1" s="1"/>
  <c r="F305" i="1"/>
  <c r="D294" i="1"/>
  <c r="F279" i="1"/>
  <c r="F274" i="1"/>
  <c r="F269" i="1"/>
  <c r="E159" i="1"/>
  <c r="E79" i="1"/>
  <c r="D818" i="1"/>
  <c r="D817" i="1" s="1"/>
  <c r="E813" i="1"/>
  <c r="F722" i="1"/>
  <c r="D702" i="1"/>
  <c r="F676" i="1"/>
  <c r="D663" i="1"/>
  <c r="F615" i="1"/>
  <c r="F614" i="1" s="1"/>
  <c r="F532" i="1"/>
  <c r="D510" i="1"/>
  <c r="D496" i="1" s="1"/>
  <c r="E475" i="1"/>
  <c r="E451" i="1"/>
  <c r="E450" i="1" s="1"/>
  <c r="F417" i="1"/>
  <c r="F359" i="1"/>
  <c r="F358" i="1" s="1"/>
  <c r="F357" i="1" s="1"/>
  <c r="E294" i="1"/>
  <c r="E224" i="1"/>
  <c r="F67" i="1"/>
  <c r="E45" i="1"/>
  <c r="F42" i="1"/>
  <c r="E33" i="1"/>
  <c r="F727" i="1"/>
  <c r="F654" i="1"/>
  <c r="F597" i="1"/>
  <c r="F596" i="1" s="1"/>
  <c r="F559" i="1"/>
  <c r="F558" i="1" s="1"/>
  <c r="F557" i="1" s="1"/>
  <c r="F465" i="1"/>
  <c r="F45" i="1"/>
  <c r="F28" i="1"/>
  <c r="F23" i="1" s="1"/>
  <c r="D739" i="1"/>
  <c r="E727" i="1"/>
  <c r="D645" i="1"/>
  <c r="D541" i="1"/>
  <c r="D421" i="1"/>
  <c r="D420" i="1" s="1"/>
  <c r="D317" i="1"/>
  <c r="E285" i="1"/>
  <c r="E284" i="1" s="1"/>
  <c r="F188" i="1"/>
  <c r="F187" i="1" s="1"/>
  <c r="F182" i="1" s="1"/>
  <c r="E155" i="1"/>
  <c r="E116" i="1"/>
  <c r="D227" i="1"/>
  <c r="D158" i="1"/>
  <c r="D168" i="1"/>
  <c r="D163" i="1"/>
  <c r="D62" i="1"/>
  <c r="D49" i="1"/>
  <c r="D115" i="1"/>
  <c r="F71" i="1"/>
  <c r="E49" i="1"/>
  <c r="F184" i="1"/>
  <c r="F151" i="1"/>
  <c r="E163" i="1"/>
  <c r="E211" i="1"/>
  <c r="E188" i="1"/>
  <c r="E187" i="1" s="1"/>
  <c r="D188" i="1"/>
  <c r="D187" i="1" s="1"/>
  <c r="D182" i="1" s="1"/>
  <c r="D700" i="1"/>
  <c r="E645" i="1"/>
  <c r="E646" i="1"/>
  <c r="E367" i="1"/>
  <c r="E368" i="1"/>
  <c r="E393" i="1"/>
  <c r="F375" i="1"/>
  <c r="D305" i="1"/>
  <c r="E258" i="1"/>
  <c r="D232" i="1"/>
  <c r="D691" i="1"/>
  <c r="D690" i="1" s="1"/>
  <c r="E810" i="1"/>
  <c r="F739" i="1"/>
  <c r="E831" i="1"/>
  <c r="F804" i="1"/>
  <c r="F701" i="1"/>
  <c r="F700" i="1" s="1"/>
  <c r="E663" i="1"/>
  <c r="E654" i="1"/>
  <c r="D579" i="1"/>
  <c r="E559" i="1"/>
  <c r="E558" i="1" s="1"/>
  <c r="E557" i="1" s="1"/>
  <c r="D523" i="1"/>
  <c r="E510" i="1"/>
  <c r="E496" i="1" s="1"/>
  <c r="E465" i="1"/>
  <c r="E464" i="1" s="1"/>
  <c r="E305" i="1"/>
  <c r="F232" i="1"/>
  <c r="F285" i="1"/>
  <c r="F284" i="1" s="1"/>
  <c r="E232" i="1"/>
  <c r="E636" i="1"/>
  <c r="E637" i="1"/>
  <c r="F632" i="1"/>
  <c r="F633" i="1"/>
  <c r="D804" i="1"/>
  <c r="F663" i="1"/>
  <c r="F579" i="1"/>
  <c r="E375" i="1"/>
  <c r="F317" i="1"/>
  <c r="F645" i="1"/>
  <c r="F636" i="1"/>
  <c r="D621" i="1"/>
  <c r="D620" i="1" s="1"/>
  <c r="D615" i="1"/>
  <c r="D614" i="1" s="1"/>
  <c r="E603" i="1"/>
  <c r="E602" i="1" s="1"/>
  <c r="E597" i="1"/>
  <c r="E596" i="1" s="1"/>
  <c r="F553" i="1"/>
  <c r="F552" i="1" s="1"/>
  <c r="E541" i="1"/>
  <c r="D474" i="1"/>
  <c r="F446" i="1"/>
  <c r="F445" i="1" s="1"/>
  <c r="F437" i="1"/>
  <c r="F436" i="1" s="1"/>
  <c r="D416" i="1"/>
  <c r="D415" i="1" s="1"/>
  <c r="F403" i="1"/>
  <c r="F393" i="1" s="1"/>
  <c r="F370" i="1"/>
  <c r="F369" i="1" s="1"/>
  <c r="D359" i="1"/>
  <c r="D358" i="1" s="1"/>
  <c r="D357" i="1" s="1"/>
  <c r="E338" i="1"/>
  <c r="E326" i="1"/>
  <c r="E279" i="1"/>
  <c r="E274" i="1"/>
  <c r="E269" i="1"/>
  <c r="F260" i="1"/>
  <c r="F259" i="1" s="1"/>
  <c r="F258" i="1" s="1"/>
  <c r="D223" i="1"/>
  <c r="D218" i="1" s="1"/>
  <c r="F211" i="1"/>
  <c r="D200" i="1"/>
  <c r="E183" i="1"/>
  <c r="E172" i="1"/>
  <c r="F167" i="1"/>
  <c r="D154" i="1"/>
  <c r="E150" i="1"/>
  <c r="F119" i="1"/>
  <c r="F95" i="1"/>
  <c r="D79" i="1"/>
  <c r="E71" i="1"/>
  <c r="E66" i="1"/>
  <c r="F61" i="1"/>
  <c r="D45" i="1"/>
  <c r="E41" i="1"/>
  <c r="D32" i="1"/>
  <c r="D23" i="1" s="1"/>
  <c r="E28" i="1"/>
  <c r="E23" i="1" s="1"/>
  <c r="F19" i="1"/>
  <c r="F18" i="1" s="1"/>
  <c r="F603" i="1"/>
  <c r="F602" i="1" s="1"/>
  <c r="D532" i="1"/>
  <c r="F523" i="1"/>
  <c r="E200" i="1"/>
  <c r="F621" i="1"/>
  <c r="F620" i="1" s="1"/>
  <c r="D604" i="1"/>
  <c r="D598" i="1"/>
  <c r="E554" i="1"/>
  <c r="D542" i="1"/>
  <c r="E532" i="1"/>
  <c r="E447" i="1"/>
  <c r="E438" i="1"/>
  <c r="E404" i="1"/>
  <c r="F377" i="1"/>
  <c r="E371" i="1"/>
  <c r="F354" i="1"/>
  <c r="D339" i="1"/>
  <c r="D327" i="1"/>
  <c r="F294" i="1"/>
  <c r="D280" i="1"/>
  <c r="D275" i="1"/>
  <c r="D270" i="1"/>
  <c r="E261" i="1"/>
  <c r="F228" i="1"/>
  <c r="E212" i="1"/>
  <c r="D211" i="1"/>
  <c r="F200" i="1"/>
  <c r="D184" i="1"/>
  <c r="D173" i="1"/>
  <c r="E168" i="1"/>
  <c r="F164" i="1"/>
  <c r="F159" i="1"/>
  <c r="D151" i="1"/>
  <c r="E120" i="1"/>
  <c r="F116" i="1"/>
  <c r="D104" i="1"/>
  <c r="E96" i="1"/>
  <c r="D72" i="1"/>
  <c r="D67" i="1"/>
  <c r="E62" i="1"/>
  <c r="F50" i="1"/>
  <c r="D42" i="1"/>
  <c r="D29" i="1"/>
  <c r="E20" i="1"/>
  <c r="F70" i="1" l="1"/>
  <c r="D70" i="1"/>
  <c r="E70" i="1"/>
  <c r="E325" i="1"/>
  <c r="D726" i="1"/>
  <c r="D717" i="1" s="1"/>
  <c r="F40" i="1"/>
  <c r="D40" i="1"/>
  <c r="E40" i="1"/>
  <c r="F162" i="1"/>
  <c r="D162" i="1"/>
  <c r="F644" i="1"/>
  <c r="F631" i="1" s="1"/>
  <c r="F630" i="1" s="1"/>
  <c r="D368" i="1"/>
  <c r="F464" i="1"/>
  <c r="E613" i="1"/>
  <c r="F522" i="1"/>
  <c r="F517" i="1" s="1"/>
  <c r="D464" i="1"/>
  <c r="D644" i="1"/>
  <c r="D631" i="1" s="1"/>
  <c r="D630" i="1" s="1"/>
  <c r="F613" i="1"/>
  <c r="F726" i="1"/>
  <c r="F717" i="1" s="1"/>
  <c r="F595" i="1"/>
  <c r="E374" i="1"/>
  <c r="E802" i="1"/>
  <c r="E779" i="1" s="1"/>
  <c r="E522" i="1"/>
  <c r="E517" i="1" s="1"/>
  <c r="F283" i="1"/>
  <c r="E726" i="1"/>
  <c r="E717" i="1" s="1"/>
  <c r="E199" i="1"/>
  <c r="E182" i="1"/>
  <c r="E162" i="1" s="1"/>
  <c r="E595" i="1"/>
  <c r="D283" i="1"/>
  <c r="D374" i="1"/>
  <c r="F199" i="1"/>
  <c r="D199" i="1"/>
  <c r="F374" i="1"/>
  <c r="E644" i="1"/>
  <c r="E631" i="1" s="1"/>
  <c r="E630" i="1" s="1"/>
  <c r="F367" i="1"/>
  <c r="F368" i="1"/>
  <c r="F803" i="1"/>
  <c r="F802" i="1"/>
  <c r="F779" i="1" s="1"/>
  <c r="D522" i="1"/>
  <c r="D517" i="1" s="1"/>
  <c r="D802" i="1"/>
  <c r="D779" i="1" s="1"/>
  <c r="D803" i="1"/>
  <c r="D613" i="1"/>
  <c r="E283" i="1"/>
  <c r="D589" i="1" l="1"/>
  <c r="F589" i="1"/>
  <c r="E589" i="1"/>
  <c r="D39" i="1"/>
  <c r="D17" i="1" s="1"/>
  <c r="E39" i="1"/>
  <c r="E17" i="1" s="1"/>
  <c r="E861" i="1" s="1"/>
  <c r="F39" i="1"/>
  <c r="F17" i="1" s="1"/>
  <c r="D861" i="1" l="1"/>
</calcChain>
</file>

<file path=xl/sharedStrings.xml><?xml version="1.0" encoding="utf-8"?>
<sst xmlns="http://schemas.openxmlformats.org/spreadsheetml/2006/main" count="1834" uniqueCount="537">
  <si>
    <t xml:space="preserve">Наименование </t>
  </si>
  <si>
    <t>Цлевая статья</t>
  </si>
  <si>
    <t>Вид расходов</t>
  </si>
  <si>
    <t>Субсидии бюджетным учреждениям на иные цели</t>
  </si>
  <si>
    <t>Субсидии гражданам на приобретение жилья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</si>
  <si>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</si>
  <si>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Иные выплаты персоналу государственных (муниципальных) органов, за исключением оплаты труда</t>
  </si>
  <si>
    <t>Уплата налога на имущество организаций и земельного налога</t>
  </si>
  <si>
    <t>Иные выплаты персоналу казенных учреждений, за исключением фонда оплаты труда</t>
  </si>
  <si>
    <t xml:space="preserve">Уплата прочих налогов, сборов и иных платежей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</si>
  <si>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</si>
  <si>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</si>
  <si>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казенных учреждений</t>
  </si>
  <si>
    <t xml:space="preserve">Фонд оплаты труда казенных учрездений </t>
  </si>
  <si>
    <t>03 0 00 00000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</si>
  <si>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</si>
  <si>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</si>
  <si>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</si>
  <si>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</si>
  <si>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</si>
  <si>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</si>
  <si>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</si>
  <si>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</si>
  <si>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</si>
  <si>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Пособия, компенсации и иные социальные выплаты гражданам, кроме публичных нормативных обязательств</t>
  </si>
  <si>
    <t>16 0 00 00000</t>
  </si>
  <si>
    <t>Иные выплаты, за исключением фонда оплаты труда муниципальных органов, лицам привлекаемым согласно законодательству для выполнения отдельных полномочий</t>
  </si>
  <si>
    <t>611</t>
  </si>
  <si>
    <t xml:space="preserve">Прочая закупка товаров, работ и услуг </t>
  </si>
  <si>
    <t>03 1 00 00000</t>
  </si>
  <si>
    <t>03 1 00 80100</t>
  </si>
  <si>
    <t>03 2 00 00000</t>
  </si>
  <si>
    <t>03 2 00 80100</t>
  </si>
  <si>
    <t>03 3 00 80100</t>
  </si>
  <si>
    <t>03 5 00 00000</t>
  </si>
  <si>
    <t>03 5 00 80100</t>
  </si>
  <si>
    <t>03 4 00 00000</t>
  </si>
  <si>
    <t>03 4 00 80010</t>
  </si>
  <si>
    <t>05 1 00 00000</t>
  </si>
  <si>
    <t>05 1 00 81520</t>
  </si>
  <si>
    <t>05 3 00 00000</t>
  </si>
  <si>
    <t>05 3 00 81520</t>
  </si>
  <si>
    <t>05 4 00 81520</t>
  </si>
  <si>
    <t>05 2 00 00000</t>
  </si>
  <si>
    <t>05 2 00 80520</t>
  </si>
  <si>
    <t>06 2 00 00000</t>
  </si>
  <si>
    <t>06 2 00 80420</t>
  </si>
  <si>
    <t>06 1 00 00000</t>
  </si>
  <si>
    <t>06 1 00 80430</t>
  </si>
  <si>
    <t>07 0 00 S8420</t>
  </si>
  <si>
    <t>08 0 00 83050</t>
  </si>
  <si>
    <t>12 1 00 00000</t>
  </si>
  <si>
    <t>12 1 00 80100</t>
  </si>
  <si>
    <t>12 2 00 00000</t>
  </si>
  <si>
    <t>12 2 00 80400</t>
  </si>
  <si>
    <t>12 3 00 00000</t>
  </si>
  <si>
    <t>16 0 00 80480</t>
  </si>
  <si>
    <t>19 0 00 00000</t>
  </si>
  <si>
    <t>19 0 F3 6748S</t>
  </si>
  <si>
    <t>Субсидии бюджетным учреждениям</t>
  </si>
  <si>
    <t>Реализация образовательных программ</t>
  </si>
  <si>
    <t>Расходы на обеспечение деятельности подведомственных учреждений</t>
  </si>
  <si>
    <t>Подпрограмма "Развитие дошкольного образования детей"</t>
  </si>
  <si>
    <t>Мероприятия в области образования</t>
  </si>
  <si>
    <t>Подпрограмма "Развитие общего образования детей"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</si>
  <si>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</si>
  <si>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Подпрограмма "Развитие дополнительного образования детей"</t>
  </si>
  <si>
    <t>03 3 00 00000</t>
  </si>
  <si>
    <t>Подпрограмма "Развитие системы отдыха и оздоровления детей"</t>
  </si>
  <si>
    <t>Подпрограмма "Совершенствование системы предоставления услуг в сфере образования"</t>
  </si>
  <si>
    <t>Мероприятия по проведению оздоровительной кампании детей (районный бюджет)</t>
  </si>
  <si>
    <t>Расходы на содержание муниципальных органов и обеспечение их функций</t>
  </si>
  <si>
    <t>Расходы на выплату персоналу государственных (муниципальных органов)</t>
  </si>
  <si>
    <t>Иные закупки товаров,работ и услуг для обеспечения государственных (муниципальных) нужд</t>
  </si>
  <si>
    <t>Расходы на выплату персоналу государственных (муниципальных) органов</t>
  </si>
  <si>
    <t>Субсидии бюджетным учреждениям на  иные цели</t>
  </si>
  <si>
    <t>244</t>
  </si>
  <si>
    <t>Мероприятия в сфере гражданской обороны и защиты населения и территорий от чрезвычайных ситуаций</t>
  </si>
  <si>
    <t>Мероприятия в сфере обеспечения пожарной безопасности, осуществляемые органами местного самоуправления</t>
  </si>
  <si>
    <t>Мероприятия в области физической культуры и спорта</t>
  </si>
  <si>
    <t>Расходы на выплаты персоналу государственных (муниципальных) органов</t>
  </si>
  <si>
    <t xml:space="preserve">Мероприятия по отдельным видам транспорта </t>
  </si>
  <si>
    <t>Реализация мероприятий по устойчивому развитию сельских территорий</t>
  </si>
  <si>
    <t>Социальные выплаты гражданам, кроме публичных нормативных социальных выплат</t>
  </si>
  <si>
    <t>Мероприятия в сфере профилактики правонарушений</t>
  </si>
  <si>
    <t>Расходы на выплату персоналу казенных учреждений</t>
  </si>
  <si>
    <t>Мероприятия в сфере культуры и искусства</t>
  </si>
  <si>
    <t>Мероприятия в области туризма</t>
  </si>
  <si>
    <t xml:space="preserve">Социальные выплаты гражданам, кроме публичных нормативных социальных выплат </t>
  </si>
  <si>
    <t>Мероприятия  на развитие архивного дела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</si>
  <si>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</si>
  <si>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Капитальные вложения в объекты государственной (муниципальной) собственности</t>
  </si>
  <si>
    <t>Бюджетные инвестиции</t>
  </si>
  <si>
    <t>Закупка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</si>
  <si>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</si>
  <si>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</si>
  <si>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</si>
  <si>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</si>
  <si>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03 3 01 80100</t>
  </si>
  <si>
    <t xml:space="preserve">Субсидии бюджетным учреждениям на 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</si>
  <si>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</si>
  <si>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</si>
  <si>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(гранты в форме субсидий), не подлежащие казначейскому сопровождению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</si>
  <si>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</si>
  <si>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 1 00 S6820</t>
  </si>
  <si>
    <t>Комплектование книжных фондов библиотек муниципальных образований и подписка на периодическую печать</t>
  </si>
  <si>
    <t>Закупка энергетических ресурсов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</si>
  <si>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</si>
  <si>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03 2 00 S8330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</si>
  <si>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области, которым не предусмотрено федеральное софинансирование</t>
  </si>
  <si>
    <t>03 2 00 S6600</t>
  </si>
  <si>
    <t>20 0 00 00000</t>
  </si>
  <si>
    <t>Прочая закупка товаров, работ и услуг</t>
  </si>
  <si>
    <t>05 4 00 00000</t>
  </si>
  <si>
    <t>12 1 00 S8240</t>
  </si>
  <si>
    <t>100</t>
  </si>
  <si>
    <t>110</t>
  </si>
  <si>
    <t>112</t>
  </si>
  <si>
    <t>19 0 F3 67483</t>
  </si>
  <si>
    <t>Бюджетные инвестиции в объекты капитального строительства государственной (муниципальной) собственности</t>
  </si>
  <si>
    <t>19 0 F3 67484</t>
  </si>
  <si>
    <t>200</t>
  </si>
  <si>
    <t>240</t>
  </si>
  <si>
    <t>04 0 00 00000</t>
  </si>
  <si>
    <t>Мероприятия в сфере охраны окружающей среды и обеспечения экологической безопасности населения</t>
  </si>
  <si>
    <t>02 0 00 00000</t>
  </si>
  <si>
    <t xml:space="preserve">Мероприятияв сфере общественного пассажирского транспорта и транспортной инфраструктуры </t>
  </si>
  <si>
    <t xml:space="preserve">Закупка товаров, работ, услуг в целях капитального
ремонта государственного (муниципального) имущества
</t>
  </si>
  <si>
    <t>2024 год</t>
  </si>
  <si>
    <t>03 2 00 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</si>
  <si>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</si>
  <si>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03 4 00 80450</t>
  </si>
  <si>
    <t>03 2 00 80450</t>
  </si>
  <si>
    <t>03 1 00 80450</t>
  </si>
  <si>
    <t>12 3 00 80530</t>
  </si>
  <si>
    <t>01 0 00 00000</t>
  </si>
  <si>
    <t>02 0 00 83210</t>
  </si>
  <si>
    <t>Капитальный ремонт, ремонт и содержание  автомобильных дорог (дорожный фонд Плесецкого муниципального округа)</t>
  </si>
  <si>
    <t>Муниципальная программа Плесецкого муниципального округа  «Борьба с борщевиком Сосновского»</t>
  </si>
  <si>
    <t>01 0 00 83680</t>
  </si>
  <si>
    <t>Мероприятия по повышению общего уровня благоустройства территории</t>
  </si>
  <si>
    <t>17 0 00 00000</t>
  </si>
  <si>
    <t>Муниципальная программа Плесецкого муниципального округа  «Формирование современной городской среды»</t>
  </si>
  <si>
    <t>Поддержка государственных программ  формирования современной городской среды</t>
  </si>
  <si>
    <t>Муниципальная программа Плесецкого муниципального округа  «Поддержка социально ориентированных некоммерческих организаций»</t>
  </si>
  <si>
    <t>22 0 00 00000</t>
  </si>
  <si>
    <t>Мероприятия по поддержке социально ориентированных некоммерческих организаций</t>
  </si>
  <si>
    <t>22 0 00 88410</t>
  </si>
  <si>
    <t>633</t>
  </si>
  <si>
    <t>II. НЕПРОГРАММНЫЕ НАПРАВЛЕНИЯ ДЕЯТЕЛЬНОСТИ</t>
  </si>
  <si>
    <t>ВСЕГО РАСХОДОВ</t>
  </si>
  <si>
    <t>Обеспечение функционирования Главы муниципального округа</t>
  </si>
  <si>
    <t>51 0 00 00000</t>
  </si>
  <si>
    <t xml:space="preserve">Обеспечение деятельности представительного органа муниципального округа </t>
  </si>
  <si>
    <t>52 0 00 00000</t>
  </si>
  <si>
    <t>Обеспечение деятельности контрольно-счетной комиссии</t>
  </si>
  <si>
    <t>53 0 00 00000</t>
  </si>
  <si>
    <t xml:space="preserve">Обеспечение деятельности исполнительных органов   муниципального округа </t>
  </si>
  <si>
    <t>54 0 00 00000</t>
  </si>
  <si>
    <t xml:space="preserve">Резервный фонд </t>
  </si>
  <si>
    <t>55 0 00 00000</t>
  </si>
  <si>
    <t>Непрограммные расходы в области мобилизационной и вневойсковой подготовки</t>
  </si>
  <si>
    <t>56 0 00  00000</t>
  </si>
  <si>
    <t>Реализация мероприятий в области управления муниципальной собственностью</t>
  </si>
  <si>
    <t>57 0 00  00000</t>
  </si>
  <si>
    <t>Доплаты к пенсиям, дополнительное пенсионное обеспечение</t>
  </si>
  <si>
    <t>58 0 00  00000</t>
  </si>
  <si>
    <t>Непрограммные расходы в области жилищно-коммунального хозяйства</t>
  </si>
  <si>
    <t>59 0 00 00000</t>
  </si>
  <si>
    <t>Непрограмные расходы в области социальной политики</t>
  </si>
  <si>
    <t>61 0 00 00000</t>
  </si>
  <si>
    <t>Материально-техническое и хозяйственное обеспечение органов местного самоуправления</t>
  </si>
  <si>
    <t>63 0 00 00000</t>
  </si>
  <si>
    <t>Прочие расходы органов местного самоуправления, связанных с общегосударственным управлением</t>
  </si>
  <si>
    <t>64 0 00 00000</t>
  </si>
  <si>
    <t>51 1 00 80010</t>
  </si>
  <si>
    <t xml:space="preserve">Фонд оплаты труда государственных (муниципальных) органов </t>
  </si>
  <si>
    <t>Председатель представительного органа муниципального образования</t>
  </si>
  <si>
    <t>52 1 00 00000</t>
  </si>
  <si>
    <t>52 1 00 80010</t>
  </si>
  <si>
    <t>Расходы на обеспечение деятельности аппарата представительного органа муниципального образования</t>
  </si>
  <si>
    <t>52 2 00 00000</t>
  </si>
  <si>
    <t>52 2 00 80010</t>
  </si>
  <si>
    <t>Иные выплаты персоналу государственных (муниципальных) органов, за исключением фонда оплаты труда</t>
  </si>
  <si>
    <t>Уплата налогов, сборов и иных платежей</t>
  </si>
  <si>
    <t>Расходы на обеспечение деятельности аппарата контрольно-счетной комиссии муниципального образования</t>
  </si>
  <si>
    <t>53 2 00 00000</t>
  </si>
  <si>
    <t>53 2 00 80010</t>
  </si>
  <si>
    <t>Председатель контрольно-счетной комиссии муниципального образования</t>
  </si>
  <si>
    <t>53 1 00 00000</t>
  </si>
  <si>
    <t>53 1 00 80010</t>
  </si>
  <si>
    <t>Расходы на обеспечение деятельности исполнительных органов местного самоуправления</t>
  </si>
  <si>
    <t>54 1 00 00000</t>
  </si>
  <si>
    <t>54 1 00 80010</t>
  </si>
  <si>
    <t xml:space="preserve">Иные бюджетные ассигнования </t>
  </si>
  <si>
    <t>Резервный фонд администрации муниципального образования</t>
  </si>
  <si>
    <t>55 0 00 81400</t>
  </si>
  <si>
    <t>Резервные средства</t>
  </si>
  <si>
    <t>870</t>
  </si>
  <si>
    <t>Оценка недвижимости, признание прав и регулирование отношений по муниципальной собственности</t>
  </si>
  <si>
    <t>57 0 00 81020</t>
  </si>
  <si>
    <t>Содержание имущества муниципальной казны</t>
  </si>
  <si>
    <t>57 0 00 81030</t>
  </si>
  <si>
    <t>Доплаты к пенсиям муниципальных  служащих и выборных должностных лиц</t>
  </si>
  <si>
    <t>58 0 00 87050</t>
  </si>
  <si>
    <t>Публичные нормативные социальные выплаты гражданам</t>
  </si>
  <si>
    <t>Иные пенсии, социальные доплаты к пенсиям</t>
  </si>
  <si>
    <t>Мероприятия в области жилищно-коммунального хозяйства</t>
  </si>
  <si>
    <t>59 0 00 83600</t>
  </si>
  <si>
    <t>Мероприятия по организации водоснабжения населения и водоотведения</t>
  </si>
  <si>
    <t>59 0 00 83610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</si>
  <si>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</si>
  <si>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</si>
  <si>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Мероприятия по организации деятельности по сбору (в том числе раздельному сбору) и транспортированию твердых коммунальных отходов</t>
  </si>
  <si>
    <t>Мероприятия по организации ритуальных услуг и содержанию мест захоронения</t>
  </si>
  <si>
    <t>Прочие выплаты по обязательствам муниципального образования</t>
  </si>
  <si>
    <t>800</t>
  </si>
  <si>
    <t>830</t>
  </si>
  <si>
    <t>831</t>
  </si>
  <si>
    <t>Обеспечение деятельности в сфере опеки и попечительства</t>
  </si>
  <si>
    <t>61 3 00 00000</t>
  </si>
  <si>
    <t>Осуществление переданных органам местнго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</si>
  <si>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300</t>
  </si>
  <si>
    <t>320</t>
  </si>
  <si>
    <t>Приобретение товаров, работ, услуг в пользу граждан в целях их социального обеспечения</t>
  </si>
  <si>
    <t>323</t>
  </si>
  <si>
    <t>Обеспечение жилыми помещениями  детей-сирот и детей, оставшихся без попечения родителей, лиц из их числа</t>
  </si>
  <si>
    <t>61 1 00 00000</t>
  </si>
  <si>
    <t>400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</si>
  <si>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</si>
  <si>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</si>
  <si>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</si>
  <si>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равной доступности услуг общественного транспорта для категорий граждан</t>
  </si>
  <si>
    <t>61 2 00 00000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</si>
  <si>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</si>
  <si>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</si>
  <si>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</si>
  <si>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</si>
  <si>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</si>
  <si>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</si>
  <si>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</si>
  <si>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</si>
  <si>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65 0 00 00000</t>
  </si>
  <si>
    <t>63 0 00 80100</t>
  </si>
  <si>
    <t xml:space="preserve">Фонд оплаты труда учреждений </t>
  </si>
  <si>
    <t>111</t>
  </si>
  <si>
    <t xml:space="preserve">Иные выплаты персоналу учреждений, за исключением фонда оплаты труда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</si>
  <si>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</si>
  <si>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</si>
  <si>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Иные закупки товаров, работ и услуг для обеспечения государственных (муниципальных) нужд</t>
  </si>
  <si>
    <t>247</t>
  </si>
  <si>
    <t>850</t>
  </si>
  <si>
    <t>Муниципальная программа Плесецкого муниципального округа «Развитие системы образования»</t>
  </si>
  <si>
    <t>Муниципальная программа Плесецкого муниципального округа «Охрана окружающей среды и обеспечение экологической безопасности населения»</t>
  </si>
  <si>
    <t>Муниципальная программа Плесецкого муниципального округа «Предупреждение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безопасности, безопасности на водных объектах и развитие гражданской обороны»</t>
  </si>
  <si>
    <t>Муниципальная программа Плесецкого муниципального округа  «Развитие физической культуры и спорта и повышение эффективности реализации молодежной политики»</t>
  </si>
  <si>
    <t>Муниципальная программа Плесецкого муниципального округа  «Развитие территориального общественного самоуправления»</t>
  </si>
  <si>
    <t>Муниципальная программа Плесецкого муниципального округа  «Развитие общественного пассажирского транспорта»</t>
  </si>
  <si>
    <t>Муниципальная программа Плесецкого муниципального округа  «Развитие малого и среднего предпринимательства»</t>
  </si>
  <si>
    <t>Муниципальная программа Плесецкого муниципального округа  «Комплексное развитие сельских территорий»</t>
  </si>
  <si>
    <t>Муниципальная программа Плесецкого муниципального округа  «Профилактика правонарушений, коррупции и незаконного потребления наркотических средств и психотропных веществ, реабилитации и ресоциализации потребителей наркотических средств и психотропных веществ»</t>
  </si>
  <si>
    <t xml:space="preserve">Муниципальная программа Плесецкого муниципального округа  «Развитие сферы культуры»  </t>
  </si>
  <si>
    <t>Муниципальная программа Плесецкого муниципального округа  «Обеспечение жильем молодых семей»</t>
  </si>
  <si>
    <t>Муниципальная программа Плесецкого муниципального округа  «Развитие архивного дела»</t>
  </si>
  <si>
    <t>Муниципальная программа Плесецкого муниципального округа  «Снос аварийного жилищного фонда»</t>
  </si>
  <si>
    <t>02 0 00 S875Д</t>
  </si>
  <si>
    <t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</t>
  </si>
  <si>
    <t>06 2 00 S8530</t>
  </si>
  <si>
    <t>Мероприятия по реализации молодежной политики в муниципальных образованиях</t>
  </si>
  <si>
    <t>08 0 00 S6790</t>
  </si>
  <si>
    <t>Подпрограмма № 1 "Создание условий для обеспечения доступным и комфортным жильём сельского населения"</t>
  </si>
  <si>
    <t>10 1 00 00000</t>
  </si>
  <si>
    <t>Мероприятия по благоустройству территорий и приобретение уборочной и коммунальной техники</t>
  </si>
  <si>
    <t xml:space="preserve">Субсидии гражданам на приобретение жилья </t>
  </si>
  <si>
    <t>600</t>
  </si>
  <si>
    <t>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</si>
  <si>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условий для развития кадрового потенциала муниципальных образовательных организациях Архангельской области</t>
  </si>
  <si>
    <t>Мероприятия в рамках Федерального проекта "Успех каждого ребенка"</t>
  </si>
  <si>
    <t>03 2 00 S6560</t>
  </si>
  <si>
    <t>03 2 00 S6980</t>
  </si>
  <si>
    <t>03 2 Е2 00000</t>
  </si>
  <si>
    <t>03 3 01 00000</t>
  </si>
  <si>
    <t>Подпрограмма №1 "Противодействие экстремизму и профилактика терроризма"</t>
  </si>
  <si>
    <t>Подпрограмма №2 "Противопожарная безопасность и защита населения от чрезвычайных ситуаций "</t>
  </si>
  <si>
    <t>Подпрограмма №3 "Развитие гражданской обороны"</t>
  </si>
  <si>
    <t>Подпрограмма №4 "Обеспечение безопасности и охраны жизни людей на водных объектах".</t>
  </si>
  <si>
    <t>Подпрограмма "Развитие физической культуры и спорта "</t>
  </si>
  <si>
    <t>Подпрограмма "Молодежь Плесецкого муниципального округа"</t>
  </si>
  <si>
    <t>Подпрограмма "Организация досуга населения"</t>
  </si>
  <si>
    <t>Подпрограмма "Развитие туризма"</t>
  </si>
  <si>
    <t>Подпрограмма "Библиотечное обслуживание населения"</t>
  </si>
  <si>
    <t>14 0 00 00000</t>
  </si>
  <si>
    <t>Муниципальная программа Плесецкого муниципального округа  «Профилактика безнадзорности и правонарушений несовершеннолетних и защита их прав»</t>
  </si>
  <si>
    <t>14 0 00 80500</t>
  </si>
  <si>
    <t>Муниципальная программа Плесецкого муниципального округа  «Улучшение условий и охраны труда»</t>
  </si>
  <si>
    <t>Мероприятия в сфере патриотического воспитания граждан и государственной молодежной политики</t>
  </si>
  <si>
    <t>15 0 00 80420</t>
  </si>
  <si>
    <t>15 0 00 00000</t>
  </si>
  <si>
    <t>03 2 00 S0310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</si>
  <si>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</si>
  <si>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04 0 00 80740</t>
  </si>
  <si>
    <t>04 0 00 83620</t>
  </si>
  <si>
    <t>Мероприятия по организации уличного освещения</t>
  </si>
  <si>
    <t>04 0 00 83630</t>
  </si>
  <si>
    <t>Мероприятия по повышению общего уровня благоустройства территорий</t>
  </si>
  <si>
    <t>04 0 00 83680</t>
  </si>
  <si>
    <t>04 0 00 83670</t>
  </si>
  <si>
    <t>12 2 00 80100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</si>
  <si>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</si>
  <si>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12 2 00 L4670</t>
  </si>
  <si>
    <t>12 2 00 S8240</t>
  </si>
  <si>
    <t>12 4 00 00000</t>
  </si>
  <si>
    <t>12 4 00 80100</t>
  </si>
  <si>
    <t>12 4 00 80540</t>
  </si>
  <si>
    <t>Мероприятия в области социальной политики, осуществляемые муниципальными органами</t>
  </si>
  <si>
    <t>Подпрограмма "Совершенствование  системы предоставления услуг в сфере культуры и туризма  "</t>
  </si>
  <si>
    <t>18 0 00 00000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</si>
  <si>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</si>
  <si>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18 0 00 S6640</t>
  </si>
  <si>
    <t>Подпрограмма №1 "Профилактика правонарушений на территории Плесецкого муниципального округа"</t>
  </si>
  <si>
    <t>11 1 00 00000</t>
  </si>
  <si>
    <t>11 1 00 80500</t>
  </si>
  <si>
    <t>Муниципальная программа Плесецкого муниципального округа "Переселение граждан из аварийного жилищного фонда на 2020-2025 годы"</t>
  </si>
  <si>
    <t xml:space="preserve">Муниципальная программа Плесецкого муниципального округа «Повышение безопасности дорожного движения и формирование законопослушного поведения участников дорожного движения»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</si>
  <si>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</si>
  <si>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54 1 00 51200</t>
  </si>
  <si>
    <t>Мероприятия по землеустройству и землепользованию</t>
  </si>
  <si>
    <t>Взносы на капитальный ремонт по муниципальному жилищному фонду</t>
  </si>
  <si>
    <t>59 0 00 83640</t>
  </si>
  <si>
    <t>Прочие расходы по муниципальному жилищному фонду</t>
  </si>
  <si>
    <t>59 0 00 83650</t>
  </si>
  <si>
    <t>Прочие расходы о области коммунального хозяйства</t>
  </si>
  <si>
    <t>59 0 00 83690</t>
  </si>
  <si>
    <t>Уплата членского взноса в ассоциацию "Совет муниципальных образований Архангельской области"</t>
  </si>
  <si>
    <t>64 0 00 81120</t>
  </si>
  <si>
    <t>Непрограммные расходы в области национальной безопасности и правоохранительной деятельности</t>
  </si>
  <si>
    <t>Обеспечение функционирования единой диспетчерской службы для обеспечения вызова экстренных оперативных служб по единому номеру</t>
  </si>
  <si>
    <t>65 1 00 00000</t>
  </si>
  <si>
    <t>65 1 00 80100</t>
  </si>
  <si>
    <t>Условно утвержденные расходы</t>
  </si>
  <si>
    <t>к решению собрания депутатов</t>
  </si>
  <si>
    <t>Плесецкого муниципального округа Архангельской области</t>
  </si>
  <si>
    <t>Сумма, рублей</t>
  </si>
  <si>
    <t>2025 год</t>
  </si>
  <si>
    <t>Публичные нормативные выплаты гражданам несоциального характера</t>
  </si>
  <si>
    <t>64 0 00 81140</t>
  </si>
  <si>
    <t>330</t>
  </si>
  <si>
    <t>Создание новых мест в общеобразовательных организациях, расположенных в сельской местности и поселках городского типа</t>
  </si>
  <si>
    <t>03 2 Е1 00000</t>
  </si>
  <si>
    <t>322</t>
  </si>
  <si>
    <t>Затраты на проведение повторных обследований всех ранее выданных технических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</si>
  <si>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59 0 00 83661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</si>
  <si>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</si>
  <si>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19 0 00 80310</t>
  </si>
  <si>
    <t>Мероприятия в рамках федерального проекта "Обеспечение устойчивого сокращения непригодного для проживания жилищного фонда"</t>
  </si>
  <si>
    <t>19 0 F3 00000</t>
  </si>
  <si>
    <t>Мероприятия в рамках Федерального проекта "Чистая вода"</t>
  </si>
  <si>
    <t>Строительство и реконструкция (модернизация) объектов питьевого водоснабжения</t>
  </si>
  <si>
    <t>18 0 F5 00000</t>
  </si>
  <si>
    <t>18 0 00 83610</t>
  </si>
  <si>
    <t>Муниципальная программа Плесецкого муниципального округа "Чистая вода"</t>
  </si>
  <si>
    <t>17 0 00 83680</t>
  </si>
  <si>
    <t>Муниципальная программа Плесецкого муниципального округа  «Управление муниципальными финансами и муниципальным долгом»</t>
  </si>
  <si>
    <t>24 0 00 00000</t>
  </si>
  <si>
    <t xml:space="preserve"> Приложение № 5</t>
  </si>
  <si>
    <t>06 2 00 L2990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</si>
  <si>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</si>
  <si>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12 1 00 L5198</t>
  </si>
  <si>
    <t>Муниципальная программа Плесецкого муниципального округа "Проведение комплексных кадастровых работ"</t>
  </si>
  <si>
    <t>25 0 00 00000</t>
  </si>
  <si>
    <t>25 0 00 82040</t>
  </si>
  <si>
    <t xml:space="preserve">25 0 00 82040 </t>
  </si>
  <si>
    <t>24 2 00 81750</t>
  </si>
  <si>
    <t>Подпрограмма №2«Управление муниципальным долгом Плесецкого муниципального округа»</t>
  </si>
  <si>
    <t>24 2 00 00000</t>
  </si>
  <si>
    <t>Подпрограмма №1"Организация и обеспечение бюджетного процесса в Плесецком муниципальном округе"</t>
  </si>
  <si>
    <t>24 1 00 00000</t>
  </si>
  <si>
    <t>24 1 00 80010</t>
  </si>
  <si>
    <t>24 1 00 80020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</si>
  <si>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Плесецкого муниципального округа  на 2024 год и на плановый период 2025 и 2026 годов</t>
  </si>
  <si>
    <t>2026 год</t>
  </si>
  <si>
    <t>02 0 00 Э8160</t>
  </si>
  <si>
    <t>03 1 00 Л8390</t>
  </si>
  <si>
    <t>03 1 00 Л8620</t>
  </si>
  <si>
    <t>Субвенции бюджетам муниципальных районов, муниципальных округов и городских округов Архангельской области на реализацию образовательных программ</t>
  </si>
  <si>
    <t>03 1 00 Л8650</t>
  </si>
  <si>
    <t>03 2 00 Л8390</t>
  </si>
  <si>
    <t>03 2 00 Л8620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</si>
  <si>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</si>
  <si>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03 2 00 S6960</t>
  </si>
  <si>
    <t>610</t>
  </si>
  <si>
    <t>612</t>
  </si>
  <si>
    <t>03 2 Е2 50970</t>
  </si>
  <si>
    <t>03 3 00 Л8390</t>
  </si>
  <si>
    <t>03 3 00 Л8620</t>
  </si>
  <si>
    <t>03 3 01 Л8620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</si>
  <si>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</si>
  <si>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54 1 00 Л8790</t>
  </si>
  <si>
    <t>54 1 00 Л8791</t>
  </si>
  <si>
    <t>54 1 00 Л8793</t>
  </si>
  <si>
    <t>56 0 00 51181</t>
  </si>
  <si>
    <t>59 0 00 Э8160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</si>
  <si>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</si>
  <si>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</si>
  <si>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</si>
  <si>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03 5 00 Л8320</t>
  </si>
  <si>
    <t>04 0 00 Э8160</t>
  </si>
  <si>
    <t>05 2 00 Э8160</t>
  </si>
  <si>
    <t>Закупка энергетических ресурсов уличное освещение</t>
  </si>
  <si>
    <t>Мероприятия по развитию физической культуры и спорта в муниципальных образованиях</t>
  </si>
  <si>
    <t>06 1 00 S8520</t>
  </si>
  <si>
    <t>07 0 00 Э8160</t>
  </si>
  <si>
    <t>Муниципальная программа Плесецкого муниципального округа  «Развитие территориального общественного самоуправления Архангельской области</t>
  </si>
  <si>
    <t>Организация транспортного обслуживания населения на пассажирских муниципальных маршрутах автомобильного транспорта</t>
  </si>
  <si>
    <t>08 0 00 S6360</t>
  </si>
  <si>
    <t>Закупка товаров, работ, услуг в целях капитального
ремонта государственного (муниципального) имущества</t>
  </si>
  <si>
    <t>243</t>
  </si>
  <si>
    <t>Возмещение индивидуальному предпринимателю  Минту Алексею Петровичу убытков, возникающих в результате регулирования тарифов на перевозку пассажиров по технологической узкоколейной железной дороге «Липаково-Лужма-Сеза»</t>
  </si>
  <si>
    <t>Возмещение индивидуальному предпринимателю  Заволожину Сергею Дмитриевичу фактически понесенных затрат на обеспечение бесплатного проезда в автомобильном транспорте общего пользования по городскому муниципальному маршруту гражданам, проживающим на территории Плесецкого муниципального округа и достигшим возраста 75 лет и старше, не относящимся к отдельным категориям граждан, установленным статьями 2 и 4 Федерального закона от 12.01.1995 № 5-ФЗ «О ветеранах» в 2024 году</t>
  </si>
  <si>
    <t>08 0 00 83051</t>
  </si>
  <si>
    <t>08 0 00 83052</t>
  </si>
  <si>
    <t>09 0  00 Л8700</t>
  </si>
  <si>
    <t>61 1 00 R0821</t>
  </si>
  <si>
    <t>61 1 00 Л8770</t>
  </si>
  <si>
    <t>61 1 00 Л8771</t>
  </si>
  <si>
    <t>61 2 00 Э8910</t>
  </si>
  <si>
    <t>61 3 00 Л8790</t>
  </si>
  <si>
    <t>61 3 00 Л8792</t>
  </si>
  <si>
    <t>61 3 00 Л8730</t>
  </si>
  <si>
    <t>Выплаты гражданам в соответствии с решением Собрания депутатов Плесецкого муниципального округа Архангельской области от 15.11.2022 года №-122 "Об утверждении Положения о Почетном гражданине Плесецкого муниципального округа Архангельской области, Положения о порядке присвоения звания "Почетный гражданин Плесецкого муниципального округа Архангельской области" и Положения о знаках отличия к званию "Почетный гражданин Плесецкого муниципального округа Архангельской области" (в части исполнения публичных нормативных обязательств)</t>
  </si>
  <si>
    <t>Проведение выборов в Собрание депутатов Плесецкого муниципального округа Архангельской области</t>
  </si>
  <si>
    <t>Специальные расходы</t>
  </si>
  <si>
    <t>64 0 00 81160</t>
  </si>
  <si>
    <t>59 0 00 80310</t>
  </si>
  <si>
    <t>414</t>
  </si>
  <si>
    <t>12 200 S0310</t>
  </si>
  <si>
    <t>15 0 00 Л8710</t>
  </si>
  <si>
    <t>16 0 00 80100</t>
  </si>
  <si>
    <t>Проведение комплексных кадастровых работ (без федерального софинансирования)</t>
  </si>
  <si>
    <t>25 0 00 S8400</t>
  </si>
  <si>
    <t>20 0 00 Э8160</t>
  </si>
  <si>
    <t xml:space="preserve">I. МУНИЦИПАЛЬНЫЕ ПРОГРАММЫ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</si>
  <si>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</si>
  <si>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</si>
  <si>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</si>
  <si>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</si>
  <si>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Зарезервированные средства на дорожную деятельность</t>
  </si>
  <si>
    <t>02 0 00 83290</t>
  </si>
  <si>
    <t>Реализация мероприятий по социально-экономическому развитию</t>
  </si>
  <si>
    <t>Реализация федеральной целевой программы "Увековечение памяти погибших при защите Отечества на 2019-2024 годы"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</si>
  <si>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</si>
  <si>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</si>
  <si>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</si>
  <si>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</si>
  <si>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 xml:space="preserve">Единая субвенция 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</si>
  <si>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</si>
  <si>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</si>
  <si>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54 1 00 51201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</si>
  <si>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</si>
  <si>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</si>
  <si>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Единая субвенция</t>
  </si>
  <si>
    <t>Осуществление государственных полномочий по выплате вознаграждений профессиональным опекунам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</si>
  <si>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</si>
  <si>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</si>
  <si>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</si>
  <si>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Реализация инициативных проектов в рамках регионального проекта "Комфортное Поморье"</t>
  </si>
  <si>
    <t>Развитие инициативных проектов в рамках регионального проекта "Комфортное Поморье"</t>
  </si>
  <si>
    <t>67 0 00 00000</t>
  </si>
  <si>
    <t>67 0 00 S8890</t>
  </si>
  <si>
    <t>59 0 00 83691</t>
  </si>
  <si>
    <t>03 2 Е1 52301</t>
  </si>
  <si>
    <t>03 2 Е1 S2301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</si>
  <si>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</si>
  <si>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54 1 00 Л8690</t>
  </si>
  <si>
    <t xml:space="preserve">Софинансирование к иным межбюджетным трансфертам на развитие  инициативных проектов </t>
  </si>
  <si>
    <t>67 0 00 88890</t>
  </si>
  <si>
    <t xml:space="preserve">от 19 декабря 2023 года №183 </t>
  </si>
  <si>
    <t>Софинансирование на противоаварийные мероприятия и ремонтно-восстановительные работы по проведению текущего ремонта жилищного фонда</t>
  </si>
  <si>
    <t>59 0 00 83659</t>
  </si>
  <si>
    <t xml:space="preserve">от                  апреля 2024 года №   </t>
  </si>
  <si>
    <t>Реализация мероприятий по социально-экономическому развитию муниципальных округов</t>
  </si>
  <si>
    <t>03 1 00 Э8160</t>
  </si>
  <si>
    <t>03 2 00 R3032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</si>
  <si>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</si>
  <si>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03 2 00 Э4700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</si>
  <si>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</si>
  <si>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03 2 00 80981</t>
  </si>
  <si>
    <t>03 2 E2 50981</t>
  </si>
  <si>
    <t>03 2 EВ 00000</t>
  </si>
  <si>
    <t>03 2 EВ 51792</t>
  </si>
  <si>
    <t>Мероприятия в рамках Федерального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</si>
  <si>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</si>
  <si>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</si>
  <si>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03 3 E2 00000</t>
  </si>
  <si>
    <t>03 3 E2 51712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</si>
  <si>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организациях.</t>
  </si>
  <si>
    <t>03 5 00 R4941</t>
  </si>
  <si>
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организация отдыха детей и их оздоровления</t>
  </si>
  <si>
    <t>03 1 00 Э4660</t>
  </si>
  <si>
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</si>
  <si>
    <t>03 2 00 Э4660</t>
  </si>
  <si>
    <t>Субсидии бюджетным учреждения</t>
  </si>
  <si>
    <t>60 0 00 00000</t>
  </si>
  <si>
    <t>60 0 00 80020</t>
  </si>
  <si>
    <t>Расходы на исполнение судебных актов по обращению взыскания на средства  бюджета муниципального образования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</si>
  <si>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</si>
  <si>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08 0 00 S9170</t>
  </si>
  <si>
    <t>Мероприятия в сфере общественного пассажирского транспорта и транспортной инфраструктуры (содержание и ремонт железнодорожного пути технологической узкоколейной железной дороги "Липаково-Лужма-Сеза")</t>
  </si>
  <si>
    <t>18 0 F5 52431</t>
  </si>
  <si>
    <t>59 0 00 97040</t>
  </si>
  <si>
    <t>Расходы на модернизацию (строительство) котельных на твердом биотопливе, источником финансового обеспечения которых является специальный казначейский кредит</t>
  </si>
  <si>
    <t>13 0 00 L4971</t>
  </si>
  <si>
    <t>59 0 00 83693</t>
  </si>
  <si>
    <t>59 0 00 83692</t>
  </si>
  <si>
    <t>Возмещение убытков ООО "Трест Техносервис", связанных с оказанием банных услуг на территории пос.Обозерский по тарифам, не обеспечивающим возмещение издержек</t>
  </si>
  <si>
    <t>Возмещение убытков МУП "Плесецк-Ресурс", связанных с оказанием банных услуг на территории пос.Плесецк по тарифам, не обеспечивающим возмещение издержек</t>
  </si>
  <si>
    <t>17 0 00 Э4950</t>
  </si>
  <si>
    <t>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</si>
  <si>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17 0 F2 00000</t>
  </si>
  <si>
    <t>17 0 F2 55551</t>
  </si>
  <si>
    <t>Мероприятия в рамках регионального проекта "Формирование комфортной городской среды в Архангельской области"</t>
  </si>
  <si>
    <t>880</t>
  </si>
  <si>
    <t>64 0 00 81170</t>
  </si>
  <si>
    <t>Оказание содействия в подготовке и проведении выборов Президента Российской Федерации и информирования избирателей</t>
  </si>
  <si>
    <t>03 2 00 53032</t>
  </si>
  <si>
    <t>10 1 00 L5760</t>
  </si>
  <si>
    <t>10 1 00L576Л</t>
  </si>
  <si>
    <t>13 0 00 L4970</t>
  </si>
  <si>
    <t>Реализация мероприятий по обеспечению жильем молодых семей</t>
  </si>
  <si>
    <t>17 0 F2 55550</t>
  </si>
  <si>
    <t>18 0 F5 52430</t>
  </si>
  <si>
    <t>61 1 00 R0820</t>
  </si>
  <si>
    <t>Обеспечение детей-сирот и детей, оставшихся без попечения родителей, жилыми помещениями</t>
  </si>
  <si>
    <t>06 1 00 S8080</t>
  </si>
  <si>
    <t xml:space="preserve">Обустройство и модернизация плоскостных спортивных соооружений </t>
  </si>
  <si>
    <t>55 0 00 71400</t>
  </si>
  <si>
    <t>Резервный фонд Правительства Архангельской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</si>
</sst>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_);_(* \(#,##0.0\);_(* &quot;-&quot;??_);_(@_)"/>
    <numFmt numFmtId="166" formatCode="_(* #,##0_);_(* \(#,##0\);_(* &quot;-&quot;??_);_(@_)"/>
    <numFmt numFmtId="167" formatCode="_(* #,##0.00_);_(* \(#,##0.00\);_(* &quot;-&quot;??_);_(@_)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"/>
      <name val="Arial"/>
      <family val="2"/>
      <charset val="204"/>
    </font>
    <font>
      <sz val="10"/>
      <name val="Times New Roman Cy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22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center"/>
    </xf>
    <xf numFmtId="0" fontId="5" fillId="0" borderId="0" xfId="0" applyFont="1"/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2" applyNumberFormat="1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/>
    <xf numFmtId="0" fontId="5" fillId="0" borderId="1" xfId="0" applyFont="1" applyBorder="1" applyAlignment="1">
      <alignment horizontal="justify"/>
    </xf>
    <xf numFmtId="165" fontId="6" fillId="0" borderId="1" xfId="2" applyNumberFormat="1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49" fontId="5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9" fillId="0" borderId="6" xfId="0" applyFont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6" fontId="8" fillId="0" borderId="1" xfId="2" quotePrefix="1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6" fontId="5" fillId="0" borderId="1" xfId="2" quotePrefix="1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justify" vertical="center"/>
    </xf>
    <xf numFmtId="0" fontId="7" fillId="0" borderId="5" xfId="0" applyFont="1" applyBorder="1" applyAlignment="1">
      <alignment horizontal="justify"/>
    </xf>
    <xf numFmtId="0" fontId="4" fillId="0" borderId="1" xfId="0" quotePrefix="1" applyFont="1" applyBorder="1" applyAlignment="1">
      <alignment horizontal="center"/>
    </xf>
    <xf numFmtId="0" fontId="4" fillId="0" borderId="1" xfId="0" applyFont="1" applyBorder="1" applyAlignment="1">
      <alignment horizontal="justify"/>
    </xf>
    <xf numFmtId="0" fontId="7" fillId="0" borderId="2" xfId="0" applyFont="1" applyBorder="1" applyAlignment="1">
      <alignment horizontal="justify" vertical="center"/>
    </xf>
    <xf numFmtId="0" fontId="4" fillId="0" borderId="2" xfId="0" quotePrefix="1" applyFont="1" applyBorder="1" applyAlignment="1">
      <alignment horizontal="center"/>
    </xf>
    <xf numFmtId="0" fontId="4" fillId="0" borderId="2" xfId="0" quotePrefix="1" applyFont="1" applyBorder="1" applyAlignment="1">
      <alignment horizontal="center" vertical="center"/>
    </xf>
    <xf numFmtId="0" fontId="5" fillId="0" borderId="5" xfId="0" applyFont="1" applyBorder="1" applyAlignment="1">
      <alignment horizontal="justify"/>
    </xf>
    <xf numFmtId="0" fontId="5" fillId="0" borderId="1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4" fillId="0" borderId="1" xfId="0" quotePrefix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quotePrefix="1" applyNumberFormat="1" applyFont="1" applyBorder="1" applyAlignment="1">
      <alignment horizontal="center" vertical="center"/>
    </xf>
    <xf numFmtId="49" fontId="5" fillId="0" borderId="2" xfId="0" quotePrefix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quotePrefix="1" applyFont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7" xfId="2" applyNumberFormat="1" applyFont="1" applyFill="1" applyBorder="1" applyAlignment="1">
      <alignment horizontal="center" vertical="center"/>
    </xf>
    <xf numFmtId="0" fontId="5" fillId="0" borderId="2" xfId="2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justify" vertical="center"/>
    </xf>
    <xf numFmtId="0" fontId="11" fillId="0" borderId="7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49" fontId="6" fillId="0" borderId="1" xfId="2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justify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quotePrefix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justify" vertical="center"/>
    </xf>
    <xf numFmtId="165" fontId="9" fillId="0" borderId="8" xfId="0" applyNumberFormat="1" applyFont="1" applyBorder="1"/>
    <xf numFmtId="165" fontId="6" fillId="0" borderId="9" xfId="0" applyNumberFormat="1" applyFont="1" applyBorder="1"/>
    <xf numFmtId="0" fontId="8" fillId="0" borderId="2" xfId="2" applyNumberFormat="1" applyFont="1" applyFill="1" applyBorder="1" applyAlignment="1">
      <alignment horizontal="justify" vertical="center" wrapText="1"/>
    </xf>
    <xf numFmtId="164" fontId="8" fillId="0" borderId="2" xfId="2" applyFont="1" applyFill="1" applyBorder="1" applyAlignment="1">
      <alignment horizontal="center" vertical="center"/>
    </xf>
    <xf numFmtId="164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vertical="center" wrapText="1"/>
    </xf>
    <xf numFmtId="165" fontId="5" fillId="0" borderId="1" xfId="2" quotePrefix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164" fontId="8" fillId="0" borderId="1" xfId="2" applyFont="1" applyFill="1" applyBorder="1" applyAlignment="1">
      <alignment horizontal="center" vertical="center"/>
    </xf>
    <xf numFmtId="164" fontId="5" fillId="0" borderId="1" xfId="2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wrapText="1"/>
    </xf>
    <xf numFmtId="0" fontId="5" fillId="0" borderId="1" xfId="2" applyNumberFormat="1" applyFont="1" applyFill="1" applyBorder="1" applyAlignment="1">
      <alignment horizontal="justify" wrapText="1"/>
    </xf>
    <xf numFmtId="0" fontId="5" fillId="0" borderId="2" xfId="2" applyNumberFormat="1" applyFont="1" applyFill="1" applyBorder="1" applyAlignment="1">
      <alignment horizontal="justify" wrapText="1"/>
    </xf>
    <xf numFmtId="0" fontId="8" fillId="0" borderId="1" xfId="0" applyFont="1" applyBorder="1" applyAlignment="1">
      <alignment horizontal="justify" vertical="center"/>
    </xf>
    <xf numFmtId="0" fontId="5" fillId="0" borderId="7" xfId="0" applyFont="1" applyBorder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/>
    </xf>
    <xf numFmtId="49" fontId="9" fillId="0" borderId="1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/>
    <xf numFmtId="0" fontId="9" fillId="0" borderId="5" xfId="0" applyFont="1" applyBorder="1" applyAlignment="1">
      <alignment horizontal="left" vertical="center" wrapText="1"/>
    </xf>
    <xf numFmtId="165" fontId="5" fillId="0" borderId="1" xfId="0" applyNumberFormat="1" applyFont="1" applyBorder="1"/>
    <xf numFmtId="165" fontId="6" fillId="0" borderId="1" xfId="0" applyNumberFormat="1" applyFont="1" applyBorder="1"/>
    <xf numFmtId="165" fontId="5" fillId="0" borderId="1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vertical="center" wrapText="1"/>
    </xf>
    <xf numFmtId="164" fontId="8" fillId="0" borderId="1" xfId="2" applyFont="1" applyFill="1" applyBorder="1" applyAlignment="1">
      <alignment vertical="center"/>
    </xf>
    <xf numFmtId="164" fontId="9" fillId="0" borderId="1" xfId="2" applyFont="1" applyFill="1" applyBorder="1" applyAlignment="1">
      <alignment vertical="center"/>
    </xf>
    <xf numFmtId="164" fontId="5" fillId="0" borderId="10" xfId="2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8" fillId="0" borderId="11" xfId="2" applyFont="1" applyFill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164" fontId="8" fillId="0" borderId="10" xfId="2" applyFont="1" applyFill="1" applyBorder="1" applyAlignment="1">
      <alignment vertical="center"/>
    </xf>
    <xf numFmtId="164" fontId="9" fillId="0" borderId="10" xfId="2" applyFont="1" applyFill="1" applyBorder="1" applyAlignment="1">
      <alignment vertical="center"/>
    </xf>
    <xf numFmtId="164" fontId="5" fillId="0" borderId="1" xfId="2" applyFont="1" applyFill="1" applyBorder="1" applyAlignment="1">
      <alignment vertical="center"/>
    </xf>
    <xf numFmtId="164" fontId="5" fillId="0" borderId="12" xfId="2" applyFont="1" applyFill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5" fillId="0" borderId="11" xfId="2" applyFont="1" applyFill="1" applyBorder="1" applyAlignment="1">
      <alignment vertical="center"/>
    </xf>
    <xf numFmtId="164" fontId="5" fillId="0" borderId="0" xfId="2" applyFont="1" applyFill="1" applyBorder="1" applyAlignment="1">
      <alignment vertical="center"/>
    </xf>
    <xf numFmtId="164" fontId="10" fillId="0" borderId="1" xfId="0" applyNumberFormat="1" applyFont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49" fontId="5" fillId="0" borderId="0" xfId="1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49" fontId="5" fillId="0" borderId="0" xfId="1" applyNumberFormat="1" applyFont="1" applyAlignment="1">
      <alignment horizontal="right" vertical="center" wrapText="1"/>
    </xf>
    <xf numFmtId="0" fontId="5" fillId="3" borderId="5" xfId="0" applyFont="1" applyFill="1" applyBorder="1" applyAlignment="1">
      <alignment horizontal="justify" vertical="center"/>
    </xf>
    <xf numFmtId="0" fontId="5" fillId="3" borderId="1" xfId="0" applyFont="1" applyFill="1" applyBorder="1" applyAlignment="1">
      <alignment horizontal="justify" vertical="center"/>
    </xf>
    <xf numFmtId="49" fontId="5" fillId="3" borderId="7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/>
    </xf>
    <xf numFmtId="167" fontId="5" fillId="0" borderId="10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/>
    </xf>
    <xf numFmtId="49" fontId="5" fillId="2" borderId="2" xfId="0" quotePrefix="1" applyNumberFormat="1" applyFont="1" applyFill="1" applyBorder="1" applyAlignment="1">
      <alignment horizontal="center" vertical="center"/>
    </xf>
    <xf numFmtId="49" fontId="5" fillId="3" borderId="1" xfId="0" quotePrefix="1" applyNumberFormat="1" applyFont="1" applyFill="1" applyBorder="1" applyAlignment="1">
      <alignment horizontal="center" vertical="center"/>
    </xf>
    <xf numFmtId="0" fontId="1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justify" vertical="center"/>
    </xf>
    <xf numFmtId="0" fontId="5" fillId="3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167" fontId="5" fillId="0" borderId="10" xfId="2" applyNumberFormat="1" applyFont="1" applyFill="1" applyBorder="1" applyAlignment="1">
      <alignment vertical="center"/>
    </xf>
    <xf numFmtId="4" fontId="14" fillId="0" borderId="1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justify"/>
    </xf>
    <xf numFmtId="0" fontId="16" fillId="0" borderId="1" xfId="2" applyNumberFormat="1" applyFont="1" applyFill="1" applyBorder="1" applyAlignment="1">
      <alignment horizontal="justify" vertical="center"/>
    </xf>
    <xf numFmtId="0" fontId="5" fillId="0" borderId="4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justify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164" fontId="5" fillId="4" borderId="10" xfId="0" applyNumberFormat="1" applyFont="1" applyFill="1" applyBorder="1" applyAlignment="1">
      <alignment vertical="center"/>
    </xf>
    <xf numFmtId="164" fontId="5" fillId="4" borderId="10" xfId="2" applyFont="1" applyFill="1" applyBorder="1" applyAlignment="1">
      <alignment vertical="center"/>
    </xf>
    <xf numFmtId="0" fontId="5" fillId="5" borderId="1" xfId="0" applyFont="1" applyFill="1" applyBorder="1" applyAlignment="1">
      <alignment horizontal="justify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quotePrefix="1" applyFont="1" applyFill="1" applyBorder="1" applyAlignment="1">
      <alignment horizontal="center" vertical="center"/>
    </xf>
    <xf numFmtId="164" fontId="5" fillId="5" borderId="10" xfId="2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49" fontId="5" fillId="5" borderId="1" xfId="0" applyNumberFormat="1" applyFont="1" applyFill="1" applyBorder="1" applyAlignment="1">
      <alignment vertical="center" wrapText="1"/>
    </xf>
    <xf numFmtId="166" fontId="5" fillId="5" borderId="1" xfId="2" quotePrefix="1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wrapText="1"/>
    </xf>
    <xf numFmtId="165" fontId="5" fillId="5" borderId="7" xfId="2" applyNumberFormat="1" applyFont="1" applyFill="1" applyBorder="1" applyAlignment="1">
      <alignment horizontal="center" vertical="center"/>
    </xf>
    <xf numFmtId="166" fontId="5" fillId="5" borderId="2" xfId="2" quotePrefix="1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justify"/>
    </xf>
    <xf numFmtId="0" fontId="5" fillId="5" borderId="1" xfId="0" quotePrefix="1" applyFont="1" applyFill="1" applyBorder="1" applyAlignment="1">
      <alignment horizontal="center"/>
    </xf>
    <xf numFmtId="167" fontId="5" fillId="5" borderId="10" xfId="2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justify"/>
    </xf>
    <xf numFmtId="0" fontId="5" fillId="5" borderId="1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justify" vertical="center"/>
    </xf>
    <xf numFmtId="165" fontId="5" fillId="5" borderId="1" xfId="2" applyNumberFormat="1" applyFont="1" applyFill="1" applyBorder="1" applyAlignment="1">
      <alignment horizontal="center" vertical="center"/>
    </xf>
    <xf numFmtId="164" fontId="5" fillId="5" borderId="11" xfId="2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0" fontId="9" fillId="5" borderId="1" xfId="0" applyFont="1" applyFill="1" applyBorder="1" applyAlignment="1">
      <alignment horizontal="justify" vertical="center"/>
    </xf>
    <xf numFmtId="0" fontId="9" fillId="5" borderId="7" xfId="0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164" fontId="9" fillId="5" borderId="10" xfId="2" applyFont="1" applyFill="1" applyBorder="1" applyAlignment="1">
      <alignment vertical="center"/>
    </xf>
    <xf numFmtId="0" fontId="5" fillId="5" borderId="0" xfId="0" applyFont="1" applyFill="1"/>
    <xf numFmtId="0" fontId="5" fillId="5" borderId="7" xfId="0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justify" vertical="center"/>
    </xf>
    <xf numFmtId="0" fontId="5" fillId="5" borderId="2" xfId="0" applyFont="1" applyFill="1" applyBorder="1" applyAlignment="1">
      <alignment horizontal="center" vertical="center"/>
    </xf>
    <xf numFmtId="49" fontId="5" fillId="5" borderId="1" xfId="0" quotePrefix="1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49" fontId="5" fillId="5" borderId="1" xfId="2" applyNumberFormat="1" applyFont="1" applyFill="1" applyBorder="1" applyAlignment="1">
      <alignment horizontal="center" vertical="center"/>
    </xf>
    <xf numFmtId="49" fontId="11" fillId="5" borderId="4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164" fontId="5" fillId="5" borderId="1" xfId="2" applyFont="1" applyFill="1" applyBorder="1" applyAlignment="1">
      <alignment vertical="center"/>
    </xf>
    <xf numFmtId="0" fontId="6" fillId="5" borderId="0" xfId="0" applyFont="1" applyFill="1" applyAlignment="1">
      <alignment vertical="center"/>
    </xf>
    <xf numFmtId="164" fontId="5" fillId="5" borderId="12" xfId="2" applyFont="1" applyFill="1" applyBorder="1" applyAlignment="1">
      <alignment vertical="center"/>
    </xf>
    <xf numFmtId="0" fontId="4" fillId="0" borderId="5" xfId="0" applyFont="1" applyBorder="1" applyAlignment="1">
      <alignment horizontal="justify"/>
    </xf>
    <xf numFmtId="0" fontId="4" fillId="5" borderId="7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justify" vertical="center"/>
    </xf>
    <xf numFmtId="0" fontId="4" fillId="5" borderId="2" xfId="0" quotePrefix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vertical="center" wrapText="1"/>
    </xf>
    <xf numFmtId="164" fontId="5" fillId="6" borderId="2" xfId="2" applyFont="1" applyFill="1" applyBorder="1" applyAlignment="1">
      <alignment horizontal="center" vertical="center"/>
    </xf>
    <xf numFmtId="166" fontId="5" fillId="6" borderId="1" xfId="2" quotePrefix="1" applyNumberFormat="1" applyFont="1" applyFill="1" applyBorder="1" applyAlignment="1">
      <alignment horizontal="center" vertical="center"/>
    </xf>
    <xf numFmtId="164" fontId="5" fillId="6" borderId="10" xfId="2" applyFont="1" applyFill="1" applyBorder="1" applyAlignment="1">
      <alignment vertical="center"/>
    </xf>
    <xf numFmtId="0" fontId="5" fillId="6" borderId="0" xfId="0" applyFont="1" applyFill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_жилье сиротам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2.xml"/><Relationship Id="rId18" Type="http://schemas.openxmlformats.org/officeDocument/2006/relationships/revisionLog" Target="revisionLog10.xml"/><Relationship Id="rId26" Type="http://schemas.openxmlformats.org/officeDocument/2006/relationships/revisionLog" Target="revisionLog19.xml"/><Relationship Id="rId39" Type="http://schemas.openxmlformats.org/officeDocument/2006/relationships/revisionLog" Target="revisionLog31.xml"/><Relationship Id="rId21" Type="http://schemas.openxmlformats.org/officeDocument/2006/relationships/revisionLog" Target="revisionLog15.xml"/><Relationship Id="rId34" Type="http://schemas.openxmlformats.org/officeDocument/2006/relationships/revisionLog" Target="revisionLog26.xml"/><Relationship Id="rId42" Type="http://schemas.openxmlformats.org/officeDocument/2006/relationships/revisionLog" Target="revisionLog34.xml"/><Relationship Id="rId47" Type="http://schemas.openxmlformats.org/officeDocument/2006/relationships/revisionLog" Target="revisionLog39.xml"/><Relationship Id="rId50" Type="http://schemas.openxmlformats.org/officeDocument/2006/relationships/revisionLog" Target="revisionLog42.xml"/><Relationship Id="rId55" Type="http://schemas.openxmlformats.org/officeDocument/2006/relationships/revisionLog" Target="revisionLog47.xml"/><Relationship Id="rId63" Type="http://schemas.openxmlformats.org/officeDocument/2006/relationships/revisionLog" Target="revisionLog55.xml"/><Relationship Id="rId68" Type="http://schemas.openxmlformats.org/officeDocument/2006/relationships/revisionLog" Target="revisionLog60.xml"/><Relationship Id="rId76" Type="http://schemas.openxmlformats.org/officeDocument/2006/relationships/revisionLog" Target="revisionLog68.xml"/><Relationship Id="rId7" Type="http://schemas.openxmlformats.org/officeDocument/2006/relationships/revisionLog" Target="revisionLog7.xml"/><Relationship Id="rId71" Type="http://schemas.openxmlformats.org/officeDocument/2006/relationships/revisionLog" Target="revisionLog63.xml"/><Relationship Id="rId16" Type="http://schemas.openxmlformats.org/officeDocument/2006/relationships/revisionLog" Target="revisionLog8.xml"/><Relationship Id="rId29" Type="http://schemas.openxmlformats.org/officeDocument/2006/relationships/revisionLog" Target="revisionLog21.xml"/><Relationship Id="rId11" Type="http://schemas.openxmlformats.org/officeDocument/2006/relationships/revisionLog" Target="revisionLog121.xml"/><Relationship Id="rId24" Type="http://schemas.openxmlformats.org/officeDocument/2006/relationships/revisionLog" Target="revisionLog17.xml"/><Relationship Id="rId32" Type="http://schemas.openxmlformats.org/officeDocument/2006/relationships/revisionLog" Target="revisionLog24.xml"/><Relationship Id="rId37" Type="http://schemas.openxmlformats.org/officeDocument/2006/relationships/revisionLog" Target="revisionLog29.xml"/><Relationship Id="rId40" Type="http://schemas.openxmlformats.org/officeDocument/2006/relationships/revisionLog" Target="revisionLog32.xml"/><Relationship Id="rId45" Type="http://schemas.openxmlformats.org/officeDocument/2006/relationships/revisionLog" Target="revisionLog37.xml"/><Relationship Id="rId53" Type="http://schemas.openxmlformats.org/officeDocument/2006/relationships/revisionLog" Target="revisionLog45.xml"/><Relationship Id="rId58" Type="http://schemas.openxmlformats.org/officeDocument/2006/relationships/revisionLog" Target="revisionLog50.xml"/><Relationship Id="rId66" Type="http://schemas.openxmlformats.org/officeDocument/2006/relationships/revisionLog" Target="revisionLog58.xml"/><Relationship Id="rId74" Type="http://schemas.openxmlformats.org/officeDocument/2006/relationships/revisionLog" Target="revisionLog66.xml"/><Relationship Id="rId79" Type="http://schemas.openxmlformats.org/officeDocument/2006/relationships/revisionLog" Target="revisionLog71.xml"/><Relationship Id="rId23" Type="http://schemas.openxmlformats.org/officeDocument/2006/relationships/revisionLog" Target="revisionLog16.xml"/><Relationship Id="rId15" Type="http://schemas.openxmlformats.org/officeDocument/2006/relationships/revisionLog" Target="revisionLog4.xml"/><Relationship Id="rId28" Type="http://schemas.openxmlformats.org/officeDocument/2006/relationships/revisionLog" Target="revisionLog20.xml"/><Relationship Id="rId36" Type="http://schemas.openxmlformats.org/officeDocument/2006/relationships/revisionLog" Target="revisionLog28.xml"/><Relationship Id="rId49" Type="http://schemas.openxmlformats.org/officeDocument/2006/relationships/revisionLog" Target="revisionLog41.xml"/><Relationship Id="rId57" Type="http://schemas.openxmlformats.org/officeDocument/2006/relationships/revisionLog" Target="revisionLog49.xml"/><Relationship Id="rId61" Type="http://schemas.openxmlformats.org/officeDocument/2006/relationships/revisionLog" Target="revisionLog53.xml"/><Relationship Id="rId82" Type="http://schemas.openxmlformats.org/officeDocument/2006/relationships/revisionLog" Target="revisionLog74.xml"/><Relationship Id="rId10" Type="http://schemas.openxmlformats.org/officeDocument/2006/relationships/revisionLog" Target="revisionLog1211.xml"/><Relationship Id="rId19" Type="http://schemas.openxmlformats.org/officeDocument/2006/relationships/revisionLog" Target="revisionLog13.xml"/><Relationship Id="rId31" Type="http://schemas.openxmlformats.org/officeDocument/2006/relationships/revisionLog" Target="revisionLog23.xml"/><Relationship Id="rId44" Type="http://schemas.openxmlformats.org/officeDocument/2006/relationships/revisionLog" Target="revisionLog36.xml"/><Relationship Id="rId52" Type="http://schemas.openxmlformats.org/officeDocument/2006/relationships/revisionLog" Target="revisionLog44.xml"/><Relationship Id="rId60" Type="http://schemas.openxmlformats.org/officeDocument/2006/relationships/revisionLog" Target="revisionLog52.xml"/><Relationship Id="rId65" Type="http://schemas.openxmlformats.org/officeDocument/2006/relationships/revisionLog" Target="revisionLog57.xml"/><Relationship Id="rId73" Type="http://schemas.openxmlformats.org/officeDocument/2006/relationships/revisionLog" Target="revisionLog65.xml"/><Relationship Id="rId78" Type="http://schemas.openxmlformats.org/officeDocument/2006/relationships/revisionLog" Target="revisionLog70.xml"/><Relationship Id="rId81" Type="http://schemas.openxmlformats.org/officeDocument/2006/relationships/revisionLog" Target="revisionLog73.xml"/><Relationship Id="rId9" Type="http://schemas.openxmlformats.org/officeDocument/2006/relationships/revisionLog" Target="revisionLog12111.xml"/><Relationship Id="rId14" Type="http://schemas.openxmlformats.org/officeDocument/2006/relationships/revisionLog" Target="revisionLog3.xml"/><Relationship Id="rId22" Type="http://schemas.openxmlformats.org/officeDocument/2006/relationships/revisionLog" Target="revisionLog1.xml"/><Relationship Id="rId27" Type="http://schemas.openxmlformats.org/officeDocument/2006/relationships/revisionLog" Target="revisionLog5.xml"/><Relationship Id="rId30" Type="http://schemas.openxmlformats.org/officeDocument/2006/relationships/revisionLog" Target="revisionLog22.xml"/><Relationship Id="rId35" Type="http://schemas.openxmlformats.org/officeDocument/2006/relationships/revisionLog" Target="revisionLog27.xml"/><Relationship Id="rId43" Type="http://schemas.openxmlformats.org/officeDocument/2006/relationships/revisionLog" Target="revisionLog35.xml"/><Relationship Id="rId48" Type="http://schemas.openxmlformats.org/officeDocument/2006/relationships/revisionLog" Target="revisionLog40.xml"/><Relationship Id="rId56" Type="http://schemas.openxmlformats.org/officeDocument/2006/relationships/revisionLog" Target="revisionLog48.xml"/><Relationship Id="rId64" Type="http://schemas.openxmlformats.org/officeDocument/2006/relationships/revisionLog" Target="revisionLog56.xml"/><Relationship Id="rId69" Type="http://schemas.openxmlformats.org/officeDocument/2006/relationships/revisionLog" Target="revisionLog61.xml"/><Relationship Id="rId77" Type="http://schemas.openxmlformats.org/officeDocument/2006/relationships/revisionLog" Target="revisionLog69.xml"/><Relationship Id="rId8" Type="http://schemas.openxmlformats.org/officeDocument/2006/relationships/revisionLog" Target="revisionLog11.xml"/><Relationship Id="rId51" Type="http://schemas.openxmlformats.org/officeDocument/2006/relationships/revisionLog" Target="revisionLog43.xml"/><Relationship Id="rId72" Type="http://schemas.openxmlformats.org/officeDocument/2006/relationships/revisionLog" Target="revisionLog64.xml"/><Relationship Id="rId80" Type="http://schemas.openxmlformats.org/officeDocument/2006/relationships/revisionLog" Target="revisionLog72.xml"/><Relationship Id="rId12" Type="http://schemas.openxmlformats.org/officeDocument/2006/relationships/revisionLog" Target="revisionLog12.xml"/><Relationship Id="rId17" Type="http://schemas.openxmlformats.org/officeDocument/2006/relationships/revisionLog" Target="revisionLog9.xml"/><Relationship Id="rId25" Type="http://schemas.openxmlformats.org/officeDocument/2006/relationships/revisionLog" Target="revisionLog18.xml"/><Relationship Id="rId33" Type="http://schemas.openxmlformats.org/officeDocument/2006/relationships/revisionLog" Target="revisionLog25.xml"/><Relationship Id="rId38" Type="http://schemas.openxmlformats.org/officeDocument/2006/relationships/revisionLog" Target="revisionLog30.xml"/><Relationship Id="rId46" Type="http://schemas.openxmlformats.org/officeDocument/2006/relationships/revisionLog" Target="revisionLog38.xml"/><Relationship Id="rId59" Type="http://schemas.openxmlformats.org/officeDocument/2006/relationships/revisionLog" Target="revisionLog51.xml"/><Relationship Id="rId67" Type="http://schemas.openxmlformats.org/officeDocument/2006/relationships/revisionLog" Target="revisionLog59.xml"/><Relationship Id="rId20" Type="http://schemas.openxmlformats.org/officeDocument/2006/relationships/revisionLog" Target="revisionLog14.xml"/><Relationship Id="rId41" Type="http://schemas.openxmlformats.org/officeDocument/2006/relationships/revisionLog" Target="revisionLog33.xml"/><Relationship Id="rId54" Type="http://schemas.openxmlformats.org/officeDocument/2006/relationships/revisionLog" Target="revisionLog46.xml"/><Relationship Id="rId62" Type="http://schemas.openxmlformats.org/officeDocument/2006/relationships/revisionLog" Target="revisionLog54.xml"/><Relationship Id="rId70" Type="http://schemas.openxmlformats.org/officeDocument/2006/relationships/revisionLog" Target="revisionLog62.xml"/><Relationship Id="rId75" Type="http://schemas.openxmlformats.org/officeDocument/2006/relationships/revisionLog" Target="revisionLog67.xml"/><Relationship Id="rId83" Type="http://schemas.openxmlformats.org/officeDocument/2006/relationships/revisionLog" Target="revisionLog75.xml"/><Relationship Id="rId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1BAB8F0-39CB-4F39-8CB0-6F395B2E455E}" diskRevisions="1" revisionId="3845" version="78">
  <header guid="{23465155-9D86-4123-B8B6-780618B828F3}" dateTime="2024-01-23T10:20:01" maxSheetId="2" userName="Молчанова Елена Валерьевна" r:id="rId6" minRId="2461" maxRId="2567">
    <sheetIdMap count="1">
      <sheetId val="1"/>
    </sheetIdMap>
  </header>
  <header guid="{78854DC3-3AFD-448B-8455-FE345F9BA472}" dateTime="2024-01-23T10:24:03" maxSheetId="2" userName="Молчанова Елена Валерьевна" r:id="rId7" minRId="2568">
    <sheetIdMap count="1">
      <sheetId val="1"/>
    </sheetIdMap>
  </header>
  <header guid="{0B9CCE9E-D5BE-4CDF-BD1D-5755775E3127}" dateTime="2024-01-23T10:54:21" maxSheetId="2" userName="Молчанова Елена Валерьевна" r:id="rId8" minRId="2570" maxRId="2596">
    <sheetIdMap count="1">
      <sheetId val="1"/>
    </sheetIdMap>
  </header>
  <header guid="{0600CAD4-5936-47CD-B4DD-701DB82E2315}" dateTime="2024-01-23T12:24:31" maxSheetId="2" userName="Молчанова Елена Валерьевна" r:id="rId9" minRId="2598" maxRId="2685">
    <sheetIdMap count="1">
      <sheetId val="1"/>
    </sheetIdMap>
  </header>
  <header guid="{ED951805-07D8-4C40-BFF7-22644DC17261}" dateTime="2024-01-23T12:38:21" maxSheetId="2" userName="Молчанова Елена Валерьевна" r:id="rId10" minRId="2687">
    <sheetIdMap count="1">
      <sheetId val="1"/>
    </sheetIdMap>
  </header>
  <header guid="{8BD4C38E-B172-446C-B4EC-869040C778B5}" dateTime="2024-01-23T15:25:06" maxSheetId="2" userName="Молчанова Елена Валерьевна" r:id="rId11" minRId="2689" maxRId="2710">
    <sheetIdMap count="1">
      <sheetId val="1"/>
    </sheetIdMap>
  </header>
  <header guid="{D852EFC8-A019-45B6-8FA0-2CD7413D8979}" dateTime="2024-01-23T16:29:36" maxSheetId="2" userName="Молчанова Елена Валерьевна" r:id="rId12" minRId="2712" maxRId="2723">
    <sheetIdMap count="1">
      <sheetId val="1"/>
    </sheetIdMap>
  </header>
  <header guid="{EAA151E7-24F9-4500-B83C-D69E088450D3}" dateTime="2024-01-29T11:59:12" maxSheetId="2" userName="Латышева Ольга Яковлевна" r:id="rId13" minRId="2725">
    <sheetIdMap count="1">
      <sheetId val="1"/>
    </sheetIdMap>
  </header>
  <header guid="{6B9B9213-09C6-4E84-B5B1-B04FEF6E2B2B}" dateTime="2024-01-29T12:22:24" maxSheetId="2" userName="Латышева Ольга Яковлевна" r:id="rId14" minRId="2729" maxRId="2740">
    <sheetIdMap count="1">
      <sheetId val="1"/>
    </sheetIdMap>
  </header>
  <header guid="{F8B14146-B8C5-4688-9955-70111A156A2B}" dateTime="2024-01-30T16:26:27" maxSheetId="2" userName="Латышева Ольга Яковлевна" r:id="rId15" minRId="2744" maxRId="2770">
    <sheetIdMap count="1">
      <sheetId val="1"/>
    </sheetIdMap>
  </header>
  <header guid="{FDEAFE00-59D8-42A2-BD26-8367E3B827F3}" dateTime="2024-01-30T16:28:37" maxSheetId="2" userName="Латышева Ольга Яковлевна" r:id="rId16" minRId="2774" maxRId="2776">
    <sheetIdMap count="1">
      <sheetId val="1"/>
    </sheetIdMap>
  </header>
  <header guid="{1B8576F0-D646-4319-8AF0-6D2776C3C5EA}" dateTime="2024-01-30T16:29:19" maxSheetId="2" userName="Латышева Ольга Яковлевна" r:id="rId17" minRId="2777">
    <sheetIdMap count="1">
      <sheetId val="1"/>
    </sheetIdMap>
  </header>
  <header guid="{34A2E863-2C34-4BB7-A928-9407ABF90734}" dateTime="2024-01-30T16:35:43" maxSheetId="2" userName="Латышева Ольга Яковлевна" r:id="rId18" minRId="2778">
    <sheetIdMap count="1">
      <sheetId val="1"/>
    </sheetIdMap>
  </header>
  <header guid="{66798DA1-9354-4CE2-BCC6-46847EE237F2}" dateTime="2024-01-30T16:40:26" maxSheetId="2" userName="Латышева Ольга Яковлевна" r:id="rId19" minRId="2779" maxRId="2802">
    <sheetIdMap count="1">
      <sheetId val="1"/>
    </sheetIdMap>
  </header>
  <header guid="{A92A034C-CA08-44B7-BBE3-0755D7E35E46}" dateTime="2024-01-30T16:45:24" maxSheetId="2" userName="Латышева Ольга Яковлевна" r:id="rId20">
    <sheetIdMap count="1">
      <sheetId val="1"/>
    </sheetIdMap>
  </header>
  <header guid="{D0E1C4BF-EDAF-4618-B571-FDED1B1352A4}" dateTime="2024-02-02T14:57:20" maxSheetId="2" userName="Латышева Ольга Яковлевна" r:id="rId21">
    <sheetIdMap count="1">
      <sheetId val="1"/>
    </sheetIdMap>
  </header>
  <header guid="{4C0D1106-43D6-4C30-9E20-ED2DD178A972}" dateTime="2024-02-05T11:10:47" maxSheetId="2" userName="Молчанова Елена Валерьевна" r:id="rId22" minRId="2812" maxRId="2813">
    <sheetIdMap count="1">
      <sheetId val="1"/>
    </sheetIdMap>
  </header>
  <header guid="{68203067-6F10-41AF-A936-ACAB199C5B9A}" dateTime="2024-02-13T12:48:09" maxSheetId="2" userName="Латышева Ольга Яковлевна" r:id="rId23">
    <sheetIdMap count="1">
      <sheetId val="1"/>
    </sheetIdMap>
  </header>
  <header guid="{EE675710-BB1C-4E07-9685-55B66D58CDEE}" dateTime="2024-02-13T12:52:02" maxSheetId="2" userName="Латышева Ольга Яковлевна" r:id="rId24">
    <sheetIdMap count="1">
      <sheetId val="1"/>
    </sheetIdMap>
  </header>
  <header guid="{ADD40FDD-3FF1-4212-ACFF-882E91A775D3}" dateTime="2024-02-14T15:50:26" maxSheetId="2" userName="Третьякова Елена Владимировна" r:id="rId25" minRId="2821" maxRId="2823">
    <sheetIdMap count="1">
      <sheetId val="1"/>
    </sheetIdMap>
  </header>
  <header guid="{41DCCBDA-CD78-4987-9362-DA584413CAE8}" dateTime="2024-03-27T16:48:50" maxSheetId="2" userName="Третьякова Елена Владимировна" r:id="rId26" minRId="2827" maxRId="2828">
    <sheetIdMap count="1">
      <sheetId val="1"/>
    </sheetIdMap>
  </header>
  <header guid="{4F30D266-FEA2-4BD1-9A2F-FCB69137FFD0}" dateTime="2024-03-29T09:01:33" maxSheetId="2" userName="Третьякова Елена Владимировна" r:id="rId27" minRId="2832" maxRId="2849">
    <sheetIdMap count="1">
      <sheetId val="1"/>
    </sheetIdMap>
  </header>
  <header guid="{26FD59A0-B91E-4F90-92C7-3E83E56C8C60}" dateTime="2024-03-29T09:02:52" maxSheetId="2" userName="Третьякова Елена Владимировна" r:id="rId28" minRId="2853" maxRId="2856">
    <sheetIdMap count="1">
      <sheetId val="1"/>
    </sheetIdMap>
  </header>
  <header guid="{5395BB13-B799-43F4-B478-C396154E1C82}" dateTime="2024-03-29T09:04:46" maxSheetId="2" userName="Третьякова Елена Владимировна" r:id="rId29" minRId="2857" maxRId="2874">
    <sheetIdMap count="1">
      <sheetId val="1"/>
    </sheetIdMap>
  </header>
  <header guid="{6A9DE728-C463-4D4E-A668-AC39180BEF12}" dateTime="2024-03-29T09:07:19" maxSheetId="2" userName="Третьякова Елена Владимировна" r:id="rId30" minRId="2878" maxRId="2910">
    <sheetIdMap count="1">
      <sheetId val="1"/>
    </sheetIdMap>
  </header>
  <header guid="{1F15BF8C-A19C-45FA-A862-CF486CF5D2C4}" dateTime="2024-03-29T09:07:50" maxSheetId="2" userName="Третьякова Елена Владимировна" r:id="rId31" minRId="2914" maxRId="2916">
    <sheetIdMap count="1">
      <sheetId val="1"/>
    </sheetIdMap>
  </header>
  <header guid="{8CC719BC-7C34-49C3-9083-4C61FE43CF05}" dateTime="2024-03-29T09:08:11" maxSheetId="2" userName="Третьякова Елена Владимировна" r:id="rId32" minRId="2917" maxRId="2925">
    <sheetIdMap count="1">
      <sheetId val="1"/>
    </sheetIdMap>
  </header>
  <header guid="{B820CF74-27D8-48DC-8AF2-377271D6571D}" dateTime="2024-03-29T09:13:35" maxSheetId="2" userName="Третьякова Елена Владимировна" r:id="rId33" minRId="2926" maxRId="2977">
    <sheetIdMap count="1">
      <sheetId val="1"/>
    </sheetIdMap>
  </header>
  <header guid="{9AAA7DA6-6E3D-4E1C-92C9-68971D4F6FEE}" dateTime="2024-03-29T09:15:44" maxSheetId="2" userName="Третьякова Елена Владимировна" r:id="rId34" minRId="2981" maxRId="2992">
    <sheetIdMap count="1">
      <sheetId val="1"/>
    </sheetIdMap>
  </header>
  <header guid="{7A6C755E-6DAB-4796-B3FF-9D10F398174F}" dateTime="2024-03-29T09:20:10" maxSheetId="2" userName="Третьякова Елена Владимировна" r:id="rId35" minRId="2996" maxRId="3035">
    <sheetIdMap count="1">
      <sheetId val="1"/>
    </sheetIdMap>
  </header>
  <header guid="{C6852DF4-6A1D-40E1-B8DD-F5C352C2E284}" dateTime="2024-03-29T09:22:17" maxSheetId="2" userName="Третьякова Елена Владимировна" r:id="rId36" minRId="3039" maxRId="3065">
    <sheetIdMap count="1">
      <sheetId val="1"/>
    </sheetIdMap>
  </header>
  <header guid="{2F5E5448-B3C5-407E-B5CF-9AC19D22EF43}" dateTime="2024-03-29T09:24:36" maxSheetId="2" userName="Третьякова Елена Владимировна" r:id="rId37" minRId="3069" maxRId="3095">
    <sheetIdMap count="1">
      <sheetId val="1"/>
    </sheetIdMap>
  </header>
  <header guid="{1CBACE8F-0E05-43CF-98E8-1EC703BFB33A}" dateTime="2024-03-29T09:41:00" maxSheetId="2" userName="Третьякова Елена Владимировна" r:id="rId38" minRId="3096" maxRId="3122">
    <sheetIdMap count="1">
      <sheetId val="1"/>
    </sheetIdMap>
  </header>
  <header guid="{7157FE20-2C8F-4679-A351-92B799BC4339}" dateTime="2024-03-29T09:45:21" maxSheetId="2" userName="Третьякова Елена Владимировна" r:id="rId39" minRId="3126" maxRId="3155">
    <sheetIdMap count="1">
      <sheetId val="1"/>
    </sheetIdMap>
  </header>
  <header guid="{76879412-D78C-4BE3-8C6F-D2FB3796BF5B}" dateTime="2024-03-29T09:45:51" maxSheetId="2" userName="Третьякова Елена Владимировна" r:id="rId40" minRId="3156" maxRId="3158">
    <sheetIdMap count="1">
      <sheetId val="1"/>
    </sheetIdMap>
  </header>
  <header guid="{05E11260-45C7-40C0-9747-BCCEC80217E7}" dateTime="2024-03-29T09:50:29" maxSheetId="2" userName="Третьякова Елена Владимировна" r:id="rId41" minRId="3159" maxRId="3185">
    <sheetIdMap count="1">
      <sheetId val="1"/>
    </sheetIdMap>
  </header>
  <header guid="{EB659076-97A4-4342-B4DC-8F0FA204BCAB}" dateTime="2024-03-29T09:51:16" maxSheetId="2" userName="Третьякова Елена Владимировна" r:id="rId42" minRId="3189" maxRId="3192">
    <sheetIdMap count="1">
      <sheetId val="1"/>
    </sheetIdMap>
  </header>
  <header guid="{D9F14560-A7CD-44CD-A26F-6FE6F53F28C1}" dateTime="2024-03-29T09:55:38" maxSheetId="2" userName="Третьякова Елена Владимировна" r:id="rId43" minRId="3193" maxRId="3219">
    <sheetIdMap count="1">
      <sheetId val="1"/>
    </sheetIdMap>
  </header>
  <header guid="{4592F739-4599-4406-9992-B7F16563317A}" dateTime="2024-03-29T09:56:38" maxSheetId="2" userName="Третьякова Елена Владимировна" r:id="rId44" minRId="3223" maxRId="3226">
    <sheetIdMap count="1">
      <sheetId val="1"/>
    </sheetIdMap>
  </header>
  <header guid="{C4BE0E14-3DE4-4B2B-A66A-0EA95DB509C5}" dateTime="2024-03-29T09:57:14" maxSheetId="2" userName="Третьякова Елена Владимировна" r:id="rId45" minRId="3230" maxRId="3233">
    <sheetIdMap count="1">
      <sheetId val="1"/>
    </sheetIdMap>
  </header>
  <header guid="{573FC185-E1D0-4051-926B-2DB038D72237}" dateTime="2024-03-29T09:59:28" maxSheetId="2" userName="Третьякова Елена Владимировна" r:id="rId46" minRId="3234" maxRId="3235">
    <sheetIdMap count="1">
      <sheetId val="1"/>
    </sheetIdMap>
  </header>
  <header guid="{8359D017-156C-4FFE-8691-647F0C2B6BAB}" dateTime="2024-03-29T10:12:18" maxSheetId="2" userName="Третьякова Елена Владимировна" r:id="rId47" minRId="3239" maxRId="3291">
    <sheetIdMap count="1">
      <sheetId val="1"/>
    </sheetIdMap>
  </header>
  <header guid="{A9E78CFA-967D-4B5C-A1CE-3D7C8397E334}" dateTime="2024-03-29T10:15:40" maxSheetId="2" userName="Третьякова Елена Владимировна" r:id="rId48" minRId="3295" maxRId="3321">
    <sheetIdMap count="1">
      <sheetId val="1"/>
    </sheetIdMap>
  </header>
  <header guid="{FB0762EF-7BAB-4BBB-9C08-A13DE66207DB}" dateTime="2024-03-29T10:18:22" maxSheetId="2" userName="Третьякова Елена Владимировна" r:id="rId49" minRId="3322" maxRId="3343">
    <sheetIdMap count="1">
      <sheetId val="1"/>
    </sheetIdMap>
  </header>
  <header guid="{0058DD1A-490C-44ED-8C43-1E3E47A5FA50}" dateTime="2024-03-29T10:27:46" maxSheetId="2" userName="Третьякова Елена Владимировна" r:id="rId50" minRId="3347" maxRId="3368">
    <sheetIdMap count="1">
      <sheetId val="1"/>
    </sheetIdMap>
  </header>
  <header guid="{8ABD33DD-B514-44ED-A677-C9294B14DBA6}" dateTime="2024-03-29T10:27:53" maxSheetId="2" userName="Третьякова Елена Владимировна" r:id="rId51">
    <sheetIdMap count="1">
      <sheetId val="1"/>
    </sheetIdMap>
  </header>
  <header guid="{6549A8E9-A6E7-44EE-BE11-194F88B3D4A3}" dateTime="2024-04-01T11:54:51" maxSheetId="2" userName="Третьякова Елена Владимировна" r:id="rId52" minRId="3372" maxRId="3436">
    <sheetIdMap count="1">
      <sheetId val="1"/>
    </sheetIdMap>
  </header>
  <header guid="{475EF2DE-FF4E-48B5-94CB-67C33EDB0AF1}" dateTime="2024-04-01T11:58:48" maxSheetId="2" userName="Третьякова Елена Владимировна" r:id="rId53" minRId="3440" maxRId="3459">
    <sheetIdMap count="1">
      <sheetId val="1"/>
    </sheetIdMap>
  </header>
  <header guid="{0E0AB3D9-7541-4F39-8A98-BB25F3A170CD}" dateTime="2024-04-01T11:58:54" maxSheetId="2" userName="Третьякова Елена Владимировна" r:id="rId54">
    <sheetIdMap count="1">
      <sheetId val="1"/>
    </sheetIdMap>
  </header>
  <header guid="{E22B3282-63E5-4F7F-92F0-383ACD28D522}" dateTime="2024-04-01T11:59:25" maxSheetId="2" userName="Третьякова Елена Владимировна" r:id="rId55" minRId="3463" maxRId="3474">
    <sheetIdMap count="1">
      <sheetId val="1"/>
    </sheetIdMap>
  </header>
  <header guid="{4E4BBCF2-2BCC-4CFD-9A4B-EA45A0E9E9B2}" dateTime="2024-04-01T12:06:50" maxSheetId="2" userName="Третьякова Елена Владимировна" r:id="rId56" minRId="3475" maxRId="3536">
    <sheetIdMap count="1">
      <sheetId val="1"/>
    </sheetIdMap>
  </header>
  <header guid="{ECF683C0-1548-4407-BCBA-72DA6919CCFE}" dateTime="2024-04-01T12:07:44" maxSheetId="2" userName="Третьякова Елена Владимировна" r:id="rId57">
    <sheetIdMap count="1">
      <sheetId val="1"/>
    </sheetIdMap>
  </header>
  <header guid="{A173E06F-1E8A-44F2-8567-DBFFBA46D07A}" dateTime="2024-04-01T12:23:02" maxSheetId="2" userName="Третьякова Елена Владимировна" r:id="rId58" minRId="3540" maxRId="3551">
    <sheetIdMap count="1">
      <sheetId val="1"/>
    </sheetIdMap>
  </header>
  <header guid="{6788F4E8-7562-4F07-94BA-0B1D1741AE84}" dateTime="2024-04-01T12:24:34" maxSheetId="2" userName="Третьякова Елена Владимировна" r:id="rId59" minRId="3555" maxRId="3573">
    <sheetIdMap count="1">
      <sheetId val="1"/>
    </sheetIdMap>
  </header>
  <header guid="{080B837C-B804-40C7-9814-BD329C26B6E0}" dateTime="2024-04-01T12:24:41" maxSheetId="2" userName="Третьякова Елена Владимировна" r:id="rId60">
    <sheetIdMap count="1">
      <sheetId val="1"/>
    </sheetIdMap>
  </header>
  <header guid="{573A625B-D417-4354-894D-CA7C26E51508}" dateTime="2024-04-02T10:50:15" maxSheetId="2" userName="Третьякова Елена Владимировна" r:id="rId61" minRId="3577" maxRId="3603">
    <sheetIdMap count="1">
      <sheetId val="1"/>
    </sheetIdMap>
  </header>
  <header guid="{079EF7BE-77B0-4450-9D53-36DB5A607153}" dateTime="2024-04-02T10:50:41" maxSheetId="2" userName="Третьякова Елена Владимировна" r:id="rId62" minRId="3607">
    <sheetIdMap count="1">
      <sheetId val="1"/>
    </sheetIdMap>
  </header>
  <header guid="{C3AF91EF-ECE2-4857-A10D-CA0A61383432}" dateTime="2024-04-02T15:53:37" maxSheetId="2" userName="Третьякова Елена Владимировна" r:id="rId63" minRId="3608" maxRId="3632">
    <sheetIdMap count="1">
      <sheetId val="1"/>
    </sheetIdMap>
  </header>
  <header guid="{B2D85D98-353F-48E2-8ED8-DB68EB983319}" dateTime="2024-04-02T16:02:30" maxSheetId="2" userName="Третьякова Елена Владимировна" r:id="rId64" minRId="3636" maxRId="3666">
    <sheetIdMap count="1">
      <sheetId val="1"/>
    </sheetIdMap>
  </header>
  <header guid="{9FFDF787-24CD-40A6-8399-95600E3E9E99}" dateTime="2024-04-02T16:05:27" maxSheetId="2" userName="Третьякова Елена Владимировна" r:id="rId65" minRId="3670" maxRId="3682">
    <sheetIdMap count="1">
      <sheetId val="1"/>
    </sheetIdMap>
  </header>
  <header guid="{C48C7000-4AE8-433A-A296-73A20D10B929}" dateTime="2024-04-02T16:23:14" maxSheetId="2" userName="Третьякова Елена Владимировна" r:id="rId66" minRId="3683" maxRId="3695">
    <sheetIdMap count="1">
      <sheetId val="1"/>
    </sheetIdMap>
  </header>
  <header guid="{0BDDC6C7-DD00-44FC-BD26-BB0F4EAB71E3}" dateTime="2024-04-02T16:24:52" maxSheetId="2" userName="Третьякова Елена Владимировна" r:id="rId67" minRId="3696" maxRId="3697">
    <sheetIdMap count="1">
      <sheetId val="1"/>
    </sheetIdMap>
  </header>
  <header guid="{BE57178D-926C-4119-B7C2-10FF1DCC12C5}" dateTime="2024-04-02T16:32:21" maxSheetId="2" userName="Третьякова Елена Владимировна" r:id="rId68" minRId="3698" maxRId="3710">
    <sheetIdMap count="1">
      <sheetId val="1"/>
    </sheetIdMap>
  </header>
  <header guid="{42BCDC78-636F-4534-AEBB-021D181E5B6E}" dateTime="2024-04-02T16:34:40" maxSheetId="2" userName="Третьякова Елена Владимировна" r:id="rId69" minRId="3711" maxRId="3716">
    <sheetIdMap count="1">
      <sheetId val="1"/>
    </sheetIdMap>
  </header>
  <header guid="{4879F60E-CC8B-4497-BA87-F46E358DB570}" dateTime="2024-04-02T16:35:19" maxSheetId="2" userName="Третьякова Елена Владимировна" r:id="rId70" minRId="3717" maxRId="3718">
    <sheetIdMap count="1">
      <sheetId val="1"/>
    </sheetIdMap>
  </header>
  <header guid="{2671F273-A890-4D31-8ADC-417AC33228C3}" dateTime="2024-04-02T16:39:05" maxSheetId="2" userName="Третьякова Елена Владимировна" r:id="rId71" minRId="3719" maxRId="3722">
    <sheetIdMap count="1">
      <sheetId val="1"/>
    </sheetIdMap>
  </header>
  <header guid="{BA6EFC18-9553-419F-8ADF-6FFAB0EB4970}" dateTime="2024-04-02T16:42:43" maxSheetId="2" userName="Третьякова Елена Владимировна" r:id="rId72" minRId="3723" maxRId="3726">
    <sheetIdMap count="1">
      <sheetId val="1"/>
    </sheetIdMap>
  </header>
  <header guid="{818C42BB-11AB-4E51-A1EE-B34E7B2FFACC}" dateTime="2024-04-02T16:53:02" maxSheetId="2" userName="Третьякова Елена Владимировна" r:id="rId73" minRId="3727" maxRId="3743">
    <sheetIdMap count="1">
      <sheetId val="1"/>
    </sheetIdMap>
  </header>
  <header guid="{3E87FAEF-B295-4EE7-968C-03664D7A0A21}" dateTime="2024-04-02T17:03:21" maxSheetId="2" userName="Третьякова Елена Владимировна" r:id="rId74" minRId="3744" maxRId="3796">
    <sheetIdMap count="1">
      <sheetId val="1"/>
    </sheetIdMap>
  </header>
  <header guid="{DFCA4040-162D-4F10-B9BF-C41F6BC0DE8B}" dateTime="2024-04-02T17:06:00" maxSheetId="2" userName="Третьякова Елена Владимировна" r:id="rId75" minRId="3800" maxRId="3816">
    <sheetIdMap count="1">
      <sheetId val="1"/>
    </sheetIdMap>
  </header>
  <header guid="{8DE8D382-26CF-469C-A552-FAA12ED3FE72}" dateTime="2024-04-02T17:07:28" maxSheetId="2" userName="Третьякова Елена Владимировна" r:id="rId76" minRId="3820">
    <sheetIdMap count="1">
      <sheetId val="1"/>
    </sheetIdMap>
  </header>
  <header guid="{8FCF5546-F39C-4427-9D59-D14B398F27B6}" dateTime="2024-04-02T17:11:26" maxSheetId="2" userName="Третьякова Елена Владимировна" r:id="rId77" minRId="3821" maxRId="3824">
    <sheetIdMap count="1">
      <sheetId val="1"/>
    </sheetIdMap>
  </header>
  <header guid="{4E5FDB5F-B1A6-4D52-BD56-F29C965D2CED}" dateTime="2024-04-02T17:14:50" maxSheetId="2" userName="Третьякова Елена Владимировна" r:id="rId78" minRId="3825" maxRId="3828">
    <sheetIdMap count="1">
      <sheetId val="1"/>
    </sheetIdMap>
  </header>
  <header guid="{D6F74707-A8FA-4AA9-A09D-023BBD9E75A4}" dateTime="2024-04-02T17:17:36" maxSheetId="2" userName="Третьякова Елена Владимировна" r:id="rId79" minRId="3829">
    <sheetIdMap count="1">
      <sheetId val="1"/>
    </sheetIdMap>
  </header>
  <header guid="{A75CAC3F-DF81-46D1-99FA-0C757E37A578}" dateTime="2024-04-02T17:22:17" maxSheetId="2" userName="Третьякова Елена Владимировна" r:id="rId80" minRId="3833" maxRId="3839">
    <sheetIdMap count="1">
      <sheetId val="1"/>
    </sheetIdMap>
  </header>
  <header guid="{6EB7CF48-C528-40E4-82D7-74ECFCBD8F70}" dateTime="2024-04-02T17:26:07" maxSheetId="2" userName="Третьякова Елена Владимировна" r:id="rId81" minRId="3840" maxRId="3842">
    <sheetIdMap count="1">
      <sheetId val="1"/>
    </sheetIdMap>
  </header>
  <header guid="{303AE895-4059-4600-84DA-E5B469844DC7}" dateTime="2024-04-02T17:36:33" maxSheetId="2" userName="Третьякова Елена Владимировна" r:id="rId82" minRId="3843" maxRId="3844">
    <sheetIdMap count="1">
      <sheetId val="1"/>
    </sheetIdMap>
  </header>
  <header guid="{E1BAB8F0-39CB-4F39-8CB0-6F395B2E455E}" dateTime="2024-04-02T17:37:01" maxSheetId="2" userName="Третьякова Елена Владимировна" r:id="rId83" minRId="384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812" sId="1" numFmtId="34">
    <oc r="D88">
      <v>3387420</v>
    </oc>
    <nc r="D88">
      <f>3387420+538300</f>
    </nc>
  </rcc>
  <rcc rId="2813" sId="1">
    <oc r="D506">
      <f>14735000+7094414.27</f>
    </oc>
    <nc r="D506">
      <f>14735000+7094414.27-538300</f>
    </nc>
  </rcc>
  <rfmt sheetId="1" sqref="D506">
    <dxf>
      <fill>
        <patternFill patternType="solid">
          <bgColor rgb="FFFFFF00"/>
        </patternFill>
      </fill>
    </dxf>
  </rfmt>
  <rfmt sheetId="1" sqref="D88">
    <dxf>
      <fill>
        <patternFill patternType="solid">
          <bgColor rgb="FFFFFF00"/>
        </patternFill>
      </fill>
    </dxf>
  </rfmt>
  <rcv guid="{9A752CC5-36AC-48BE-BF4B-1A38C4015906}" action="delete"/>
  <rdn rId="0" localSheetId="1" customView="1" name="Z_9A752CC5_36AC_48BE_BF4B_1A38C4015906_.wvu.FilterData" hidden="1" oldHidden="1">
    <formula>'программы '!$A$1:$A$770</formula>
    <oldFormula>'программы '!$A$1:$A$770</oldFormula>
  </rdn>
  <rcv guid="{9A752CC5-36AC-48BE-BF4B-1A38C4015906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78" sId="1">
    <oc r="D634">
      <f>D635+D643+D639</f>
    </oc>
    <nc r="D634">
      <f>D635+D643+D639+D664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2570" sId="1" ref="A726:XFD728" action="insertRow"/>
  <rrc rId="2571" sId="1" ref="A726:XFD726" action="insertRow"/>
  <rcc rId="2572" sId="1" odxf="1" dxf="1">
    <nc r="A726" t="inlineStr">
      <is>
        <t>Реализация инициативных проектов в рамках регионального проекта "Комфортное Поморье"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  <border outline="0">
        <left/>
        <right/>
        <bottom/>
      </border>
    </odxf>
    <ndxf>
      <font>
        <i/>
        <name val="Times New Roman"/>
        <scheme val="none"/>
      </font>
      <fill>
        <patternFill patternType="solid">
          <bgColor indexed="51"/>
        </patternFill>
      </fill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573" sId="1" odxf="1" s="1" dxf="1">
    <nc r="A727" t="inlineStr">
      <is>
        <t>Развитие инициативных проектов в рамках регионального проекта "Комфортное Поморье"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justify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</odxf>
    <ndxf>
      <font>
        <i/>
        <sz val="10"/>
        <color auto="1"/>
        <name val="Times New Roman"/>
        <scheme val="none"/>
      </font>
      <fill>
        <patternFill patternType="solid">
          <bgColor indexed="51"/>
        </patternFill>
      </fill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574" sId="1" odxf="1" dxf="1">
    <nc r="A728" t="inlineStr">
      <is>
        <t>Иные бюджетные ассигнования</t>
      </is>
    </nc>
    <odxf>
      <fill>
        <patternFill patternType="none">
          <bgColor indexed="65"/>
        </patternFill>
      </fill>
      <border outline="0">
        <left/>
        <right/>
        <bottom/>
      </border>
    </odxf>
    <ndxf>
      <fill>
        <patternFill patternType="solid">
          <bgColor indexed="51"/>
        </patternFill>
      </fill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575" sId="1" odxf="1" dxf="1">
    <nc r="A729" t="inlineStr">
      <is>
        <t>Резервные средства</t>
      </is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indexed="51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6" sId="1">
    <nc r="B726" t="inlineStr">
      <is>
        <t>67 0 00 00000</t>
      </is>
    </nc>
  </rcc>
  <rcc rId="2577" sId="1">
    <nc r="B727" t="inlineStr">
      <is>
        <t>67 0 00 S8890</t>
      </is>
    </nc>
  </rcc>
  <rcc rId="2578" sId="1">
    <nc r="B728" t="inlineStr">
      <is>
        <t>67 0 00 S8890</t>
      </is>
    </nc>
  </rcc>
  <rcc rId="2579" sId="1" numFmtId="30">
    <nc r="C728">
      <v>800</v>
    </nc>
  </rcc>
  <rcc rId="2580" sId="1">
    <nc r="B729" t="inlineStr">
      <is>
        <t>67 0 00 S8890</t>
      </is>
    </nc>
  </rcc>
  <rcc rId="2581" sId="1">
    <nc r="C729" t="inlineStr">
      <is>
        <t>870</t>
      </is>
    </nc>
  </rcc>
  <rcc rId="2582" sId="1" numFmtId="34">
    <nc r="D729">
      <v>13276676.67</v>
    </nc>
  </rcc>
  <rcc rId="2583" sId="1">
    <nc r="D726">
      <f>D727</f>
    </nc>
  </rcc>
  <rcc rId="2584" sId="1">
    <nc r="D727">
      <f>D728</f>
    </nc>
  </rcc>
  <rcc rId="2585" sId="1">
    <nc r="D728">
      <f>D729</f>
    </nc>
  </rcc>
  <rcc rId="2586" sId="1">
    <nc r="E726">
      <f>E727</f>
    </nc>
  </rcc>
  <rcc rId="2587" sId="1">
    <nc r="F726">
      <f>F727</f>
    </nc>
  </rcc>
  <rcc rId="2588" sId="1">
    <nc r="E727">
      <f>E728</f>
    </nc>
  </rcc>
  <rcc rId="2589" sId="1">
    <nc r="F727">
      <f>F728</f>
    </nc>
  </rcc>
  <rcc rId="2590" sId="1">
    <nc r="E728">
      <f>E729</f>
    </nc>
  </rcc>
  <rcc rId="2591" sId="1">
    <nc r="F728">
      <f>F729</f>
    </nc>
  </rcc>
  <rcc rId="2592" sId="1" numFmtId="34">
    <nc r="E729">
      <v>0</v>
    </nc>
  </rcc>
  <rcc rId="2593" sId="1" numFmtId="34">
    <nc r="F729">
      <v>0</v>
    </nc>
  </rcc>
  <rfmt sheetId="1" sqref="A726:A729">
    <dxf>
      <fill>
        <patternFill patternType="none">
          <bgColor auto="1"/>
        </patternFill>
      </fill>
    </dxf>
  </rfmt>
  <rfmt sheetId="1" sqref="F726:F729" start="0" length="0">
    <dxf>
      <border>
        <right style="thin">
          <color indexed="64"/>
        </right>
      </border>
    </dxf>
  </rfmt>
  <rfmt sheetId="1" sqref="A729:F729" start="0" length="0">
    <dxf>
      <border>
        <bottom style="thin">
          <color indexed="64"/>
        </bottom>
      </border>
    </dxf>
  </rfmt>
  <rcc rId="2594" sId="1">
    <oc r="D504">
      <f>D505+D510+D528+D545+D587+D593+D603+D615+D620+D661+D695+D708+D718</f>
    </oc>
    <nc r="D504">
      <f>D505+D510+D528+D545+D587+D593+D603+D615+D620+D661+D695+D708+D718+D726</f>
    </nc>
  </rcc>
  <rcc rId="2595" sId="1">
    <oc r="E504">
      <f>E505+E510+E528+E545+E587+E593+E603+E615+E620+E661+E695+E708+E718</f>
    </oc>
    <nc r="E504">
      <f>E505+E510+E528+E545+E587+E593+E603+E615+E620+E661+E695+E708+E718+E726</f>
    </nc>
  </rcc>
  <rcc rId="2596" sId="1">
    <oc r="F504">
      <f>F505+F510+F528+F545+F587+F593+F603+F615+F620+F661+F695+F708+F718</f>
    </oc>
    <nc r="F504">
      <f>F505+F510+F528+F545+F587+F593+F603+F615+F620+F661+F695+F708+F718+F726</f>
    </nc>
  </rcc>
  <rcv guid="{9A752CC5-36AC-48BE-BF4B-1A38C4015906}" action="delete"/>
  <rdn rId="0" localSheetId="1" customView="1" name="Z_9A752CC5_36AC_48BE_BF4B_1A38C4015906_.wvu.FilterData" hidden="1" oldHidden="1">
    <formula>'программы '!$B$1:$B$741</formula>
    <oldFormula>'программы '!$B$1:$B$741</oldFormula>
  </rdn>
  <rcv guid="{9A752CC5-36AC-48BE-BF4B-1A38C4015906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rc rId="2712" sId="1" ref="A1:XFD4" action="insertRow">
    <undo index="0" exp="area" ref3D="1" dr="$A$226:$XFD$230" dn="Z_30E81E54_DD45_4653_9DCD_548F6723F554_.wvu.Rows" sId="1"/>
  </rrc>
  <rfmt sheetId="1" s="1" sqref="A1" start="0" length="0">
    <dxf>
      <font>
        <sz val="10"/>
        <color auto="1"/>
        <name val="Times New Roman"/>
        <scheme val="none"/>
      </font>
      <alignment horizontal="right" readingOrder="0"/>
    </dxf>
  </rfmt>
  <rfmt sheetId="1" s="1" sqref="B1" start="0" length="0">
    <dxf>
      <font>
        <sz val="10"/>
        <color auto="1"/>
        <name val="Times New Roman"/>
        <scheme val="none"/>
      </font>
      <alignment horizontal="right" readingOrder="0"/>
    </dxf>
  </rfmt>
  <rfmt sheetId="1" s="1" sqref="C1" start="0" length="0">
    <dxf>
      <font>
        <sz val="10"/>
        <color auto="1"/>
        <name val="Times New Roman"/>
        <scheme val="none"/>
      </font>
      <alignment horizontal="right" readingOrder="0"/>
    </dxf>
  </rfmt>
  <rfmt sheetId="1" s="1" sqref="D1" start="0" length="0">
    <dxf>
      <font>
        <sz val="10"/>
        <color auto="1"/>
        <name val="Times New Roman"/>
        <scheme val="none"/>
      </font>
      <numFmt numFmtId="0" formatCode="General"/>
      <alignment horizontal="right" readingOrder="0"/>
    </dxf>
  </rfmt>
  <rfmt sheetId="1" s="1" sqref="E1" start="0" length="0">
    <dxf>
      <font>
        <sz val="10"/>
        <color auto="1"/>
        <name val="Times New Roman"/>
        <scheme val="none"/>
      </font>
      <numFmt numFmtId="0" formatCode="General"/>
      <alignment horizontal="right" readingOrder="0"/>
    </dxf>
  </rfmt>
  <rfmt sheetId="1" s="1" sqref="F1" start="0" length="0">
    <dxf>
      <font>
        <sz val="10"/>
        <color auto="1"/>
        <name val="Times New Roman"/>
        <scheme val="none"/>
      </font>
      <numFmt numFmtId="0" formatCode="General"/>
      <alignment horizontal="right" readingOrder="0"/>
    </dxf>
  </rfmt>
  <rfmt sheetId="1" s="1" sqref="A2" start="0" length="0">
    <dxf>
      <font>
        <sz val="10"/>
        <color auto="1"/>
        <name val="Times New Roman"/>
        <scheme val="none"/>
      </font>
      <numFmt numFmtId="30" formatCode="@"/>
      <alignment horizontal="right" readingOrder="0"/>
    </dxf>
  </rfmt>
  <rfmt sheetId="1" s="1" sqref="B2" start="0" length="0">
    <dxf>
      <font>
        <sz val="10"/>
        <color auto="1"/>
        <name val="Times New Roman"/>
        <scheme val="none"/>
      </font>
      <numFmt numFmtId="30" formatCode="@"/>
      <alignment horizontal="right" readingOrder="0"/>
    </dxf>
  </rfmt>
  <rfmt sheetId="1" sqref="C2" start="0" length="0">
    <dxf>
      <font>
        <sz val="11"/>
        <name val="Times New Roman"/>
        <scheme val="none"/>
      </font>
      <alignment horizontal="right" readingOrder="0"/>
    </dxf>
  </rfmt>
  <rfmt sheetId="1" sqref="D2" start="0" length="0">
    <dxf>
      <font>
        <sz val="11"/>
        <name val="Times New Roman"/>
        <scheme val="none"/>
      </font>
      <alignment horizontal="right" readingOrder="0"/>
    </dxf>
  </rfmt>
  <rfmt sheetId="1" sqref="E2" start="0" length="0">
    <dxf>
      <font>
        <sz val="11"/>
        <name val="Times New Roman"/>
        <scheme val="none"/>
      </font>
      <alignment horizontal="right" readingOrder="0"/>
    </dxf>
  </rfmt>
  <rcc rId="2713" sId="1" odxf="1" dxf="1">
    <nc r="F2" t="inlineStr">
      <is>
        <t>к решению собрания депутатов</t>
      </is>
    </nc>
    <odxf>
      <font>
        <sz val="11"/>
        <name val="Times New Roman"/>
        <scheme val="none"/>
      </font>
      <alignment horizontal="general" readingOrder="0"/>
    </odxf>
    <ndxf>
      <font>
        <sz val="11"/>
        <name val="Times New Roman"/>
        <scheme val="none"/>
      </font>
      <alignment horizontal="right" readingOrder="0"/>
    </ndxf>
  </rcc>
  <rfmt sheetId="1" s="1" sqref="A3" start="0" length="0">
    <dxf>
      <font>
        <sz val="10"/>
        <color auto="1"/>
        <name val="Times New Roman"/>
        <scheme val="none"/>
      </font>
      <numFmt numFmtId="30" formatCode="@"/>
      <alignment horizontal="right" wrapText="1" readingOrder="0"/>
    </dxf>
  </rfmt>
  <rfmt sheetId="1" s="1" sqref="B3" start="0" length="0">
    <dxf>
      <font>
        <sz val="10"/>
        <color auto="1"/>
        <name val="Times New Roman"/>
        <scheme val="none"/>
      </font>
      <numFmt numFmtId="30" formatCode="@"/>
      <alignment horizontal="right" wrapText="1" readingOrder="0"/>
    </dxf>
  </rfmt>
  <rfmt sheetId="1" sqref="C3" start="0" length="0">
    <dxf>
      <font>
        <sz val="11"/>
        <name val="Times New Roman"/>
        <scheme val="none"/>
      </font>
      <alignment horizontal="right" readingOrder="0"/>
    </dxf>
  </rfmt>
  <rfmt sheetId="1" sqref="D3" start="0" length="0">
    <dxf>
      <font>
        <sz val="11"/>
        <name val="Times New Roman"/>
        <scheme val="none"/>
      </font>
      <alignment horizontal="right" readingOrder="0"/>
    </dxf>
  </rfmt>
  <rfmt sheetId="1" sqref="E3" start="0" length="0">
    <dxf>
      <font>
        <sz val="11"/>
        <name val="Times New Roman"/>
        <scheme val="none"/>
      </font>
      <alignment horizontal="right" readingOrder="0"/>
    </dxf>
  </rfmt>
  <rcc rId="2714" sId="1" odxf="1" dxf="1">
    <nc r="F3" t="inlineStr">
      <is>
        <t>Плесецкого муниципального округа Архангельской области</t>
      </is>
    </nc>
    <odxf>
      <font>
        <sz val="11"/>
        <name val="Times New Roman"/>
        <scheme val="none"/>
      </font>
      <alignment horizontal="general" readingOrder="0"/>
    </odxf>
    <ndxf>
      <font>
        <sz val="11"/>
        <name val="Times New Roman"/>
        <scheme val="none"/>
      </font>
      <alignment horizontal="right" readingOrder="0"/>
    </ndxf>
  </rcc>
  <rfmt sheetId="1" s="1" sqref="A4" start="0" length="0">
    <dxf>
      <font>
        <sz val="10"/>
        <color auto="1"/>
        <name val="Times New Roman"/>
        <scheme val="none"/>
      </font>
      <numFmt numFmtId="30" formatCode="@"/>
      <alignment horizontal="right" wrapText="1" readingOrder="0"/>
    </dxf>
  </rfmt>
  <rfmt sheetId="1" s="1" sqref="B4" start="0" length="0">
    <dxf>
      <font>
        <sz val="10"/>
        <color auto="1"/>
        <name val="Times New Roman"/>
        <scheme val="none"/>
      </font>
      <numFmt numFmtId="30" formatCode="@"/>
      <alignment horizontal="right" wrapText="1" readingOrder="0"/>
    </dxf>
  </rfmt>
  <rfmt sheetId="1" sqref="C4" start="0" length="0">
    <dxf>
      <font>
        <sz val="11"/>
        <name val="Times New Roman"/>
        <scheme val="none"/>
      </font>
      <alignment horizontal="right" readingOrder="0"/>
    </dxf>
  </rfmt>
  <rfmt sheetId="1" sqref="D4" start="0" length="0">
    <dxf>
      <font>
        <sz val="11"/>
        <name val="Times New Roman"/>
        <scheme val="none"/>
      </font>
      <alignment horizontal="right" readingOrder="0"/>
    </dxf>
  </rfmt>
  <rfmt sheetId="1" sqref="E4" start="0" length="0">
    <dxf>
      <font>
        <sz val="11"/>
        <name val="Times New Roman"/>
        <scheme val="none"/>
      </font>
      <alignment horizontal="right" readingOrder="0"/>
    </dxf>
  </rfmt>
  <rcc rId="2715" sId="1" odxf="1" dxf="1">
    <nc r="F4" t="inlineStr">
      <is>
        <t xml:space="preserve">от 19 декабря 2023 года №183 </t>
      </is>
    </nc>
    <odxf>
      <font>
        <sz val="11"/>
        <name val="Times New Roman"/>
        <scheme val="none"/>
      </font>
      <alignment horizontal="general" readingOrder="0"/>
    </odxf>
    <ndxf>
      <font>
        <sz val="11"/>
        <name val="Times New Roman"/>
        <scheme val="none"/>
      </font>
      <alignment horizontal="right" readingOrder="0"/>
    </ndxf>
  </rcc>
  <rcc rId="2716" sId="1">
    <nc r="F1" t="inlineStr">
      <is>
        <t xml:space="preserve"> Приложение № 5</t>
      </is>
    </nc>
  </rcc>
  <rrc rId="2717" sId="1" ref="A10:XFD13" action="insertRow">
    <undo index="0" exp="area" ref3D="1" dr="$A$230:$XFD$234" dn="Z_30E81E54_DD45_4653_9DCD_548F6723F554_.wvu.Rows" sId="1"/>
  </rrc>
  <rm rId="2718" sheetId="1" source="A1:XFD4" destination="A10:XFD13" sourceSheetId="1">
    <rfmt sheetId="1" xfDxf="1" sqref="A10:XFD10" start="0" length="0">
      <dxf>
        <font>
          <name val="Times New Roman"/>
          <scheme val="none"/>
        </font>
        <alignment vertical="center" readingOrder="0"/>
      </dxf>
    </rfmt>
    <rfmt sheetId="1" xfDxf="1" sqref="A11:XFD11" start="0" length="0">
      <dxf>
        <font>
          <name val="Times New Roman"/>
          <scheme val="none"/>
        </font>
        <alignment vertical="center" readingOrder="0"/>
      </dxf>
    </rfmt>
    <rfmt sheetId="1" xfDxf="1" sqref="A12:XFD12" start="0" length="0">
      <dxf>
        <font>
          <name val="Times New Roman"/>
          <scheme val="none"/>
        </font>
        <alignment vertical="center" readingOrder="0"/>
      </dxf>
    </rfmt>
    <rfmt sheetId="1" xfDxf="1" sqref="A13:XFD13" start="0" length="0">
      <dxf>
        <font>
          <name val="Times New Roman"/>
          <scheme val="none"/>
        </font>
        <alignment vertical="center" readingOrder="0"/>
      </dxf>
    </rfmt>
    <rfmt sheetId="1" sqref="B10" start="0" length="0">
      <dxf>
        <alignment horizontal="center" readingOrder="0"/>
      </dxf>
    </rfmt>
    <rfmt sheetId="1" sqref="C10" start="0" length="0">
      <dxf>
        <alignment horizontal="center" readingOrder="0"/>
      </dxf>
    </rfmt>
    <rfmt sheetId="1" sqref="D10" start="0" length="0">
      <dxf>
        <numFmt numFmtId="164" formatCode="_-* #,##0.00_р_._-;\-* #,##0.00_р_._-;_-* &quot;-&quot;??_р_._-;_-@_-"/>
      </dxf>
    </rfmt>
    <rfmt sheetId="1" sqref="E10" start="0" length="0">
      <dxf>
        <numFmt numFmtId="164" formatCode="_-* #,##0.00_р_._-;\-* #,##0.00_р_._-;_-* &quot;-&quot;??_р_._-;_-@_-"/>
      </dxf>
    </rfmt>
    <rfmt sheetId="1" sqref="F10" start="0" length="0">
      <dxf>
        <numFmt numFmtId="164" formatCode="_-* #,##0.00_р_._-;\-* #,##0.00_р_._-;_-* &quot;-&quot;??_р_._-;_-@_-"/>
      </dxf>
    </rfmt>
    <rfmt sheetId="1" sqref="B11" start="0" length="0">
      <dxf>
        <alignment horizontal="center" readingOrder="0"/>
      </dxf>
    </rfmt>
    <rfmt sheetId="1" sqref="C11" start="0" length="0">
      <dxf>
        <alignment horizontal="center" readingOrder="0"/>
      </dxf>
    </rfmt>
    <rfmt sheetId="1" sqref="D11" start="0" length="0">
      <dxf>
        <numFmt numFmtId="164" formatCode="_-* #,##0.00_р_._-;\-* #,##0.00_р_._-;_-* &quot;-&quot;??_р_._-;_-@_-"/>
      </dxf>
    </rfmt>
    <rfmt sheetId="1" sqref="E11" start="0" length="0">
      <dxf>
        <numFmt numFmtId="164" formatCode="_-* #,##0.00_р_._-;\-* #,##0.00_р_._-;_-* &quot;-&quot;??_р_._-;_-@_-"/>
      </dxf>
    </rfmt>
    <rfmt sheetId="1" sqref="F11" start="0" length="0">
      <dxf>
        <numFmt numFmtId="164" formatCode="_-* #,##0.00_р_._-;\-* #,##0.00_р_._-;_-* &quot;-&quot;??_р_._-;_-@_-"/>
      </dxf>
    </rfmt>
    <rfmt sheetId="1" sqref="B12" start="0" length="0">
      <dxf>
        <alignment horizontal="center" readingOrder="0"/>
      </dxf>
    </rfmt>
    <rfmt sheetId="1" sqref="C12" start="0" length="0">
      <dxf>
        <alignment horizontal="center" readingOrder="0"/>
      </dxf>
    </rfmt>
    <rfmt sheetId="1" sqref="D12" start="0" length="0">
      <dxf>
        <numFmt numFmtId="164" formatCode="_-* #,##0.00_р_._-;\-* #,##0.00_р_._-;_-* &quot;-&quot;??_р_._-;_-@_-"/>
      </dxf>
    </rfmt>
    <rfmt sheetId="1" sqref="E12" start="0" length="0">
      <dxf>
        <numFmt numFmtId="164" formatCode="_-* #,##0.00_р_._-;\-* #,##0.00_р_._-;_-* &quot;-&quot;??_р_._-;_-@_-"/>
      </dxf>
    </rfmt>
    <rfmt sheetId="1" sqref="F12" start="0" length="0">
      <dxf>
        <numFmt numFmtId="164" formatCode="_-* #,##0.00_р_._-;\-* #,##0.00_р_._-;_-* &quot;-&quot;??_р_._-;_-@_-"/>
      </dxf>
    </rfmt>
    <rfmt sheetId="1" sqref="B13" start="0" length="0">
      <dxf>
        <alignment horizontal="center" readingOrder="0"/>
      </dxf>
    </rfmt>
    <rfmt sheetId="1" sqref="C13" start="0" length="0">
      <dxf>
        <alignment horizontal="center" readingOrder="0"/>
      </dxf>
    </rfmt>
    <rfmt sheetId="1" sqref="D13" start="0" length="0">
      <dxf>
        <numFmt numFmtId="164" formatCode="_-* #,##0.00_р_._-;\-* #,##0.00_р_._-;_-* &quot;-&quot;??_р_._-;_-@_-"/>
      </dxf>
    </rfmt>
    <rfmt sheetId="1" sqref="E13" start="0" length="0">
      <dxf>
        <numFmt numFmtId="164" formatCode="_-* #,##0.00_р_._-;\-* #,##0.00_р_._-;_-* &quot;-&quot;??_р_._-;_-@_-"/>
      </dxf>
    </rfmt>
    <rfmt sheetId="1" sqref="F13" start="0" length="0">
      <dxf>
        <numFmt numFmtId="164" formatCode="_-* #,##0.00_р_._-;\-* #,##0.00_р_._-;_-* &quot;-&quot;??_р_._-;_-@_-"/>
      </dxf>
    </rfmt>
  </rm>
  <rrc rId="2719" sId="1" ref="A1:XFD1" action="deleteRow">
    <undo index="0" exp="area" ref3D="1" dr="$A$234:$XFD$238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20" sId="1" ref="A1:XFD1" action="deleteRow">
    <undo index="0" exp="area" ref3D="1" dr="$A$233:$XFD$237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21" sId="1" ref="A1:XFD1" action="deleteRow">
    <undo index="0" exp="area" ref3D="1" dr="$A$232:$XFD$236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22" sId="1" ref="A1:XFD1" action="deleteRow">
    <undo index="0" exp="area" ref3D="1" dr="$A$231:$XFD$235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cc rId="2723" sId="1">
    <oc r="F4" t="inlineStr">
      <is>
        <t xml:space="preserve">от                   2024 года № </t>
      </is>
    </oc>
    <nc r="F4" t="inlineStr">
      <is>
        <t xml:space="preserve">от                  февраля 2024 года № </t>
      </is>
    </nc>
  </rcc>
  <rcv guid="{9A752CC5-36AC-48BE-BF4B-1A38C4015906}" action="delete"/>
  <rdn rId="0" localSheetId="1" customView="1" name="Z_9A752CC5_36AC_48BE_BF4B_1A38C4015906_.wvu.FilterData" hidden="1" oldHidden="1">
    <formula>'программы '!$A$1:$A$761</formula>
    <oldFormula>'программы '!$A$1:$A$761</oldFormula>
  </rdn>
  <rcv guid="{9A752CC5-36AC-48BE-BF4B-1A38C4015906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rc rId="2689" sId="1" ref="A738:XFD740" action="insertRow"/>
  <rcc rId="2690" sId="1" odxf="1" dxf="1">
    <nc r="A738" t="inlineStr">
      <is>
        <t xml:space="preserve">Софинансирование к иным межбюджетным трансфертам на развитие  инициативных проектов </t>
      </is>
    </nc>
    <odxf>
      <fill>
        <patternFill patternType="none">
          <bgColor indexed="65"/>
        </patternFill>
      </fill>
      <alignment vertical="center" readingOrder="0"/>
      <border outline="0">
        <left/>
        <right/>
        <bottom/>
      </border>
    </odxf>
    <ndxf>
      <fill>
        <patternFill patternType="solid">
          <bgColor rgb="FF92D050"/>
        </patternFill>
      </fill>
      <alignment vertical="top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691" sId="1" odxf="1" dxf="1">
    <nc r="A739" t="inlineStr">
      <is>
        <t>Иные бюджетные ассигнования</t>
      </is>
    </nc>
    <odxf>
      <fill>
        <patternFill patternType="none">
          <bgColor indexed="65"/>
        </patternFill>
      </fill>
      <border outline="0">
        <left/>
        <right/>
        <bottom/>
      </border>
    </odxf>
    <ndxf>
      <fill>
        <patternFill patternType="solid">
          <bgColor rgb="FF92D050"/>
        </patternFill>
      </fill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692" sId="1" odxf="1" dxf="1">
    <nc r="A740" t="inlineStr">
      <is>
        <t>Резервные средства</t>
      </is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rgb="FF92D05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93" sId="1" odxf="1" dxf="1">
    <nc r="B738" t="inlineStr">
      <is>
        <t>67 0 00 88890</t>
      </is>
    </nc>
    <odxf>
      <numFmt numFmtId="0" formatCode="General"/>
      <fill>
        <patternFill patternType="none">
          <bgColor indexed="65"/>
        </patternFill>
      </fill>
      <border outline="0">
        <bottom/>
      </border>
    </odxf>
    <ndxf>
      <numFmt numFmtId="30" formatCode="@"/>
      <fill>
        <patternFill patternType="solid">
          <bgColor rgb="FF92D050"/>
        </patternFill>
      </fill>
      <border outline="0">
        <bottom style="thin">
          <color indexed="64"/>
        </bottom>
      </border>
    </ndxf>
  </rcc>
  <rfmt sheetId="1" sqref="C738" start="0" length="0">
    <dxf>
      <fill>
        <patternFill patternType="solid">
          <bgColor rgb="FF92D050"/>
        </patternFill>
      </fill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cc rId="2694" sId="1" odxf="1" dxf="1">
    <nc r="B739" t="inlineStr">
      <is>
        <t>67 0 00 88890</t>
      </is>
    </nc>
    <odxf>
      <numFmt numFmtId="0" formatCode="General"/>
      <fill>
        <patternFill patternType="none">
          <bgColor indexed="65"/>
        </patternFill>
      </fill>
      <border outline="0">
        <bottom/>
      </border>
    </odxf>
    <ndxf>
      <numFmt numFmtId="30" formatCode="@"/>
      <fill>
        <patternFill patternType="solid">
          <bgColor rgb="FF92D050"/>
        </patternFill>
      </fill>
      <border outline="0">
        <bottom style="thin">
          <color indexed="64"/>
        </bottom>
      </border>
    </ndxf>
  </rcc>
  <rcc rId="2695" sId="1" odxf="1" dxf="1" numFmtId="30">
    <nc r="C739">
      <v>800</v>
    </nc>
    <odxf>
      <fill>
        <patternFill patternType="none">
          <bgColor indexed="65"/>
        </patternFill>
      </fill>
      <border outline="0">
        <left/>
        <top/>
        <bottom/>
      </border>
    </odxf>
    <ndxf>
      <fill>
        <patternFill patternType="solid">
          <bgColor rgb="FF92D050"/>
        </patternFill>
      </fill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696" sId="1" odxf="1" dxf="1">
    <nc r="B740" t="inlineStr">
      <is>
        <t>67 0 00 88890</t>
      </is>
    </nc>
    <odxf>
      <numFmt numFmtId="0" formatCode="General"/>
      <fill>
        <patternFill patternType="none">
          <bgColor indexed="65"/>
        </patternFill>
      </fill>
      <border outline="0">
        <bottom/>
      </border>
    </odxf>
    <ndxf>
      <numFmt numFmtId="30" formatCode="@"/>
      <fill>
        <patternFill patternType="solid">
          <bgColor rgb="FF92D050"/>
        </patternFill>
      </fill>
      <border outline="0">
        <bottom style="thin">
          <color indexed="64"/>
        </bottom>
      </border>
    </ndxf>
  </rcc>
  <rcc rId="2697" sId="1" odxf="1" dxf="1">
    <nc r="C740" t="inlineStr">
      <is>
        <t>870</t>
      </is>
    </nc>
    <odxf>
      <fill>
        <patternFill patternType="none">
          <bgColor indexed="65"/>
        </patternFill>
      </fill>
      <border outline="0">
        <left/>
        <top/>
        <bottom/>
      </border>
    </odxf>
    <ndxf>
      <fill>
        <patternFill patternType="solid">
          <bgColor rgb="FF92D050"/>
        </patternFill>
      </fill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698" sId="1" numFmtId="34">
    <oc r="D737">
      <v>13276676.67</v>
    </oc>
    <nc r="D737">
      <v>12612842.84</v>
    </nc>
  </rcc>
  <rcc rId="2699" sId="1" numFmtId="34">
    <nc r="D740">
      <v>663833.82999999996</v>
    </nc>
  </rcc>
  <rcc rId="2700" sId="1">
    <nc r="D738">
      <f>D739</f>
    </nc>
  </rcc>
  <rcc rId="2701" sId="1">
    <nc r="D739">
      <f>D740</f>
    </nc>
  </rcc>
  <rcc rId="2702" sId="1">
    <nc r="E738">
      <f>E739</f>
    </nc>
  </rcc>
  <rcc rId="2703" sId="1">
    <nc r="F738">
      <f>F739</f>
    </nc>
  </rcc>
  <rcc rId="2704" sId="1">
    <nc r="E739">
      <f>E740</f>
    </nc>
  </rcc>
  <rcc rId="2705" sId="1">
    <nc r="F739">
      <f>F740</f>
    </nc>
  </rcc>
  <rcc rId="2706" sId="1" numFmtId="34">
    <nc r="E740">
      <v>0</v>
    </nc>
  </rcc>
  <rcc rId="2707" sId="1" numFmtId="34">
    <nc r="F740">
      <v>0</v>
    </nc>
  </rcc>
  <rcc rId="2708" sId="1">
    <oc r="D734">
      <f>D735</f>
    </oc>
    <nc r="D734">
      <f>D735+D738</f>
    </nc>
  </rcc>
  <rcc rId="2709" sId="1">
    <oc r="E734">
      <f>E735</f>
    </oc>
    <nc r="E734">
      <f>E735+E738</f>
    </nc>
  </rcc>
  <rcc rId="2710" sId="1">
    <oc r="F734">
      <f>F735</f>
    </oc>
    <nc r="F734">
      <f>F735+F738</f>
    </nc>
  </rcc>
  <rfmt sheetId="1" sqref="D738:D740" start="0" length="0">
    <dxf>
      <border>
        <left style="thin">
          <color indexed="64"/>
        </left>
      </border>
    </dxf>
  </rfmt>
  <rfmt sheetId="1" sqref="F738:F740" start="0" length="0">
    <dxf>
      <border>
        <right style="thin">
          <color indexed="64"/>
        </right>
      </border>
    </dxf>
  </rfmt>
  <rfmt sheetId="1" sqref="D740:F740" start="0" length="0">
    <dxf>
      <border>
        <bottom style="thin">
          <color indexed="64"/>
        </bottom>
      </border>
    </dxf>
  </rfmt>
  <rfmt sheetId="1" sqref="D738:F74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738:C740">
    <dxf>
      <fill>
        <patternFill patternType="none">
          <bgColor auto="1"/>
        </patternFill>
      </fill>
    </dxf>
  </rfmt>
  <rcv guid="{9A752CC5-36AC-48BE-BF4B-1A38C4015906}" action="delete"/>
  <rdn rId="0" localSheetId="1" customView="1" name="Z_9A752CC5_36AC_48BE_BF4B_1A38C4015906_.wvu.FilterData" hidden="1" oldHidden="1">
    <formula>'программы '!$A$1:$A$757</formula>
    <oldFormula>'программы '!$A$1:$A$757</oldFormula>
  </rdn>
  <rcv guid="{9A752CC5-36AC-48BE-BF4B-1A38C4015906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687" sId="1" numFmtId="34">
    <oc r="D598">
      <v>16008611.709999999</v>
    </oc>
    <nc r="D598">
      <f>16008611.71-2100000</f>
    </nc>
  </rcc>
  <rcv guid="{9A752CC5-36AC-48BE-BF4B-1A38C4015906}" action="delete"/>
  <rdn rId="0" localSheetId="1" customView="1" name="Z_9A752CC5_36AC_48BE_BF4B_1A38C4015906_.wvu.FilterData" hidden="1" oldHidden="1">
    <formula>'программы '!$A$1:$A$754</formula>
    <oldFormula>'программы '!$A$1:$A$754</oldFormula>
  </rdn>
  <rcv guid="{9A752CC5-36AC-48BE-BF4B-1A38C4015906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2598" sId="1">
    <oc r="B658" t="inlineStr">
      <is>
        <t>59 0 00 83690</t>
      </is>
    </oc>
    <nc r="B658" t="inlineStr">
      <is>
        <t>59 0 00 83691</t>
      </is>
    </nc>
  </rcc>
  <rcc rId="2599" sId="1">
    <oc r="B659" t="inlineStr">
      <is>
        <t>59 0 00 83690</t>
      </is>
    </oc>
    <nc r="B659" t="inlineStr">
      <is>
        <t>59 0 00 83691</t>
      </is>
    </nc>
  </rcc>
  <rcc rId="2600" sId="1">
    <oc r="B660" t="inlineStr">
      <is>
        <t>59 0 00 83690</t>
      </is>
    </oc>
    <nc r="B660" t="inlineStr">
      <is>
        <t>59 0 00 83691</t>
      </is>
    </nc>
  </rcc>
  <rfmt sheetId="1" sqref="B621:D621" start="0" length="0">
    <dxf>
      <border>
        <bottom style="thin">
          <color indexed="64"/>
        </bottom>
      </border>
    </dxf>
  </rfmt>
  <rfmt sheetId="1" sqref="B621:D62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2601" sId="1" ref="A101:XFD104" action="insertRow">
    <undo index="0" exp="area" ref3D="1" dr="$A$222:$XFD$226" dn="Z_30E81E54_DD45_4653_9DCD_548F6723F554_.wvu.Rows" sId="1"/>
  </rrc>
  <rrc rId="2602" sId="1" ref="A101:XFD104" action="insertRow">
    <undo index="0" exp="area" ref3D="1" dr="$A$226:$XFD$230" dn="Z_30E81E54_DD45_4653_9DCD_548F6723F554_.wvu.Rows" sId="1"/>
  </rrc>
  <rcc rId="2603" sId="1" odxf="1" dxf="1">
    <nc r="A101" t="inlineStr">
      <is>
        <t>Создание новых мест в общеобразовательных организациях, расположенных в сельской местности и поселках городского типа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color indexed="8"/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04" sId="1" odxf="1" dxf="1">
    <nc r="A102" t="inlineStr">
      <is>
        <t>Капитальные вложения в объекты государственной (муниципальной) собственности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05" sId="1" odxf="1" dxf="1">
    <nc r="A103" t="inlineStr">
      <is>
        <t>Бюджетные инвестиции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06" sId="1" odxf="1" dxf="1">
    <nc r="A104" t="inlineStr">
      <is>
        <t>Бюджетные инвестиции в объекты капитального строительства государственной (муниципальной) собственности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07" sId="1" odxf="1" dxf="1">
    <nc r="B101" t="inlineStr">
      <is>
        <t>03 2 Е1 52301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fmt sheetId="1" sqref="C101" start="0" length="0">
    <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dxf>
  </rfmt>
  <rcc rId="2608" sId="1" odxf="1" dxf="1">
    <nc r="B102" t="inlineStr">
      <is>
        <t>03 2 Е1 52301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09" sId="1" odxf="1" dxf="1">
    <nc r="C102">
      <v>400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10" sId="1" odxf="1" dxf="1">
    <nc r="B103" t="inlineStr">
      <is>
        <t>03 2 Е1 52301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11" sId="1" odxf="1" dxf="1">
    <nc r="C103">
      <v>410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12" sId="1" odxf="1" dxf="1">
    <nc r="B104" t="inlineStr">
      <is>
        <t>03 2 Е1 52301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13" sId="1" odxf="1" dxf="1">
    <nc r="C104">
      <v>414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14" sId="1" numFmtId="34">
    <nc r="D104">
      <v>84058344.049999997</v>
    </nc>
  </rcc>
  <rcc rId="2615" sId="1">
    <nc r="D101">
      <f>D102</f>
    </nc>
  </rcc>
  <rcc rId="2616" sId="1">
    <nc r="D102">
      <f>D103</f>
    </nc>
  </rcc>
  <rcc rId="2617" sId="1">
    <nc r="D103">
      <f>D104</f>
    </nc>
  </rcc>
  <rcc rId="2618" sId="1">
    <nc r="E101">
      <f>E102</f>
    </nc>
  </rcc>
  <rcc rId="2619" sId="1">
    <nc r="E102">
      <f>E103</f>
    </nc>
  </rcc>
  <rcc rId="2620" sId="1">
    <nc r="E103">
      <f>E104</f>
    </nc>
  </rcc>
  <rcc rId="2621" sId="1">
    <nc r="F101">
      <f>F102</f>
    </nc>
  </rcc>
  <rcc rId="2622" sId="1">
    <nc r="F102">
      <f>F103</f>
    </nc>
  </rcc>
  <rcc rId="2623" sId="1">
    <nc r="F103">
      <f>F104</f>
    </nc>
  </rcc>
  <rcc rId="2624" sId="1" numFmtId="34">
    <nc r="E104">
      <v>0</v>
    </nc>
  </rcc>
  <rcc rId="2625" sId="1" numFmtId="34">
    <nc r="F104">
      <v>0</v>
    </nc>
  </rcc>
  <rcc rId="2626" sId="1" odxf="1" dxf="1">
    <nc r="A105" t="inlineStr">
      <is>
        <t>Создание новых мест в общеобразовательных организациях, расположенных в сельской местности и поселках городского типа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color indexed="8"/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27" sId="1" odxf="1" dxf="1">
    <nc r="A106" t="inlineStr">
      <is>
        <t>Капитальные вложения в объекты государственной (муниципальной) собственности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28" sId="1" odxf="1" dxf="1">
    <nc r="A107" t="inlineStr">
      <is>
        <t>Бюджетные инвестиции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29" sId="1" odxf="1" dxf="1">
    <nc r="A108" t="inlineStr">
      <is>
        <t>Бюджетные инвестиции в объекты капитального строительства государственной (муниципальной) собственности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30" sId="1" odxf="1" dxf="1">
    <nc r="B105" t="inlineStr">
      <is>
        <t>03 2 Е1 S2301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fmt sheetId="1" sqref="C105" start="0" length="0">
    <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dxf>
  </rfmt>
  <rcc rId="2631" sId="1" odxf="1" dxf="1">
    <nc r="B106" t="inlineStr">
      <is>
        <t>03 2 Е1 S2301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32" sId="1" odxf="1" dxf="1">
    <nc r="C106">
      <v>400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33" sId="1" odxf="1" dxf="1">
    <nc r="B107" t="inlineStr">
      <is>
        <t>03 2 Е1 S2301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34" sId="1" odxf="1" dxf="1">
    <nc r="C107">
      <v>410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35" sId="1" odxf="1" dxf="1">
    <nc r="B108" t="inlineStr">
      <is>
        <t>03 2 Е1 S2301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36" sId="1" odxf="1" dxf="1">
    <nc r="C108">
      <v>414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37" sId="1" numFmtId="34">
    <oc r="D100">
      <f>258163.03+111540.89</f>
    </oc>
    <nc r="D100">
      <v>0</v>
    </nc>
  </rcc>
  <rcc rId="2638" sId="1" numFmtId="34">
    <oc r="E100">
      <f>271767.9+97936.02</f>
    </oc>
    <nc r="E100">
      <v>0</v>
    </nc>
  </rcc>
  <rrc rId="2639" sId="1" ref="A97:XFD97" action="deleteRow">
    <undo index="0" exp="ref" v="1" dr="F97" r="F96" sId="1"/>
    <undo index="0" exp="ref" v="1" dr="E97" r="E96" sId="1"/>
    <undo index="0" exp="ref" v="1" dr="D97" r="D96" sId="1"/>
    <undo index="0" exp="area" ref3D="1" dr="$A$230:$XFD$234" dn="Z_30E81E54_DD45_4653_9DCD_548F6723F554_.wvu.Rows" sId="1"/>
    <rfmt sheetId="1" xfDxf="1" sqref="A97:XFD97" start="0" length="0">
      <dxf>
        <font>
          <name val="Times New Roman"/>
          <scheme val="none"/>
        </font>
        <alignment vertical="center" readingOrder="0"/>
      </dxf>
    </rfmt>
    <rcc rId="0" sId="1" dxf="1">
      <nc r="A97" t="inlineStr">
        <is>
          <t>Создание новых мест в общеобразовательных организациях, расположенных в сельской местности и поселках городского типа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03 2 Е1 52300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7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97">
        <f>D98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97">
        <f>E98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97">
        <f>F98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0" sId="1" ref="A97:XFD97" action="deleteRow">
    <undo index="0" exp="area" ref3D="1" dr="$A$229:$XFD$233" dn="Z_30E81E54_DD45_4653_9DCD_548F6723F554_.wvu.Rows" sId="1"/>
    <rfmt sheetId="1" xfDxf="1" sqref="A97:XFD97" start="0" length="0">
      <dxf>
        <font>
          <name val="Times New Roman"/>
          <scheme val="none"/>
        </font>
        <alignment vertical="center" readingOrder="0"/>
      </dxf>
    </rfmt>
    <rcc rId="0" sId="1" dxf="1">
      <nc r="A97" t="inlineStr">
        <is>
          <t>Капитальные вложения в объекты государственной (муниципальной) собственности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03 2 Е1 52300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>
        <v>400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97">
        <f>D98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97">
        <f>E98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97">
        <f>F98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1" sId="1" ref="A97:XFD97" action="deleteRow">
    <undo index="0" exp="area" ref3D="1" dr="$A$228:$XFD$232" dn="Z_30E81E54_DD45_4653_9DCD_548F6723F554_.wvu.Rows" sId="1"/>
    <rfmt sheetId="1" xfDxf="1" sqref="A97:XFD97" start="0" length="0">
      <dxf>
        <font>
          <name val="Times New Roman"/>
          <scheme val="none"/>
        </font>
        <alignment vertical="center" readingOrder="0"/>
      </dxf>
    </rfmt>
    <rcc rId="0" sId="1" dxf="1">
      <nc r="A97" t="inlineStr">
        <is>
          <t>Бюджетные инвестиции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03 2 Е1 52300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>
        <v>410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97">
        <f>D98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97">
        <f>E98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97">
        <f>F98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2" sId="1" ref="A97:XFD97" action="deleteRow">
    <undo index="0" exp="area" ref3D="1" dr="$A$227:$XFD$231" dn="Z_30E81E54_DD45_4653_9DCD_548F6723F554_.wvu.Rows" sId="1"/>
    <rfmt sheetId="1" xfDxf="1" sqref="A97:XFD97" start="0" length="0">
      <dxf>
        <font>
          <name val="Times New Roman"/>
          <scheme val="none"/>
        </font>
        <alignment vertical="center" readingOrder="0"/>
      </dxf>
    </rfmt>
    <rcc rId="0" sId="1" dxf="1">
      <nc r="A97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03 2 Е1 52300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>
        <v>414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9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9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9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3" sId="1">
    <oc r="D96">
      <f>#REF!</f>
    </oc>
    <nc r="D96">
      <f>D97+D101</f>
    </nc>
  </rcc>
  <rcc rId="2644" sId="1">
    <oc r="E96">
      <f>#REF!</f>
    </oc>
    <nc r="E96">
      <f>E97+E101</f>
    </nc>
  </rcc>
  <rcc rId="2645" sId="1">
    <oc r="F96">
      <f>#REF!</f>
    </oc>
    <nc r="F96">
      <f>F97+F101</f>
    </nc>
  </rcc>
  <rfmt sheetId="1" sqref="D104" start="0" length="0">
    <dxf>
      <numFmt numFmtId="167" formatCode="_(* #,##0.00_);_(* \(#,##0.00\);_(* &quot;-&quot;??_);_(@_)"/>
      <fill>
        <patternFill patternType="solid">
          <bgColor indexed="13"/>
        </patternFill>
      </fill>
      <alignment horizontal="center" readingOrder="0"/>
    </dxf>
  </rfmt>
  <rcc rId="2646" sId="1" numFmtId="34">
    <nc r="D104">
      <v>85139959.870000005</v>
    </nc>
  </rcc>
  <rcc rId="2647" sId="1" numFmtId="34">
    <nc r="E104">
      <v>369703.92</v>
    </nc>
  </rcc>
  <rcc rId="2648" sId="1">
    <nc r="D101">
      <f>D102</f>
    </nc>
  </rcc>
  <rcc rId="2649" sId="1">
    <nc r="D102">
      <f>D103</f>
    </nc>
  </rcc>
  <rcc rId="2650" sId="1">
    <nc r="D103">
      <f>D104</f>
    </nc>
  </rcc>
  <rcc rId="2651" sId="1">
    <nc r="E101">
      <f>E102</f>
    </nc>
  </rcc>
  <rcc rId="2652" sId="1">
    <nc r="F101">
      <f>F102</f>
    </nc>
  </rcc>
  <rcc rId="2653" sId="1">
    <nc r="E102">
      <f>E103</f>
    </nc>
  </rcc>
  <rcc rId="2654" sId="1">
    <nc r="F102">
      <f>F103</f>
    </nc>
  </rcc>
  <rcc rId="2655" sId="1">
    <nc r="E103">
      <f>E104</f>
    </nc>
  </rcc>
  <rcc rId="2656" sId="1">
    <nc r="F103">
      <f>F104</f>
    </nc>
  </rcc>
  <rfmt sheetId="1" sqref="A97:D104">
    <dxf>
      <fill>
        <patternFill patternType="none">
          <bgColor auto="1"/>
        </patternFill>
      </fill>
    </dxf>
  </rfmt>
  <rcc rId="2657" sId="1" numFmtId="34">
    <oc r="D205">
      <v>860030</v>
    </oc>
    <nc r="D205">
      <v>1824193.22</v>
    </nc>
  </rcc>
  <rrc rId="2658" sId="1" ref="A559:XFD563" action="insertRow"/>
  <rcc rId="2659" sId="1" odxf="1" dxf="1">
    <nc r="A559" t="inlineStr">
      <is>
    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660" sId="1" odxf="1" dxf="1">
    <nc r="A560" t="inlineStr">
      <is>
        <t>Закупка товаров, работ и услуг для обеспечения государственных (муниципальных) нужд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661" sId="1" odxf="1" dxf="1">
    <nc r="A561" t="inlineStr">
      <is>
        <t>Иные закупки товаров,работ и услуг для обеспечения государственных (муниципальных) нужд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662" sId="1" odxf="1" dxf="1">
    <nc r="A562" t="inlineStr">
      <is>
        <t xml:space="preserve">Прочая закупка товаров, работ и услуг </t>
      </is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indexed="9"/>
        </patternFill>
      </fill>
      <alignment wrapText="1" readingOrder="0"/>
    </ndxf>
  </rcc>
  <rrc rId="2663" sId="1" ref="A563:XFD563" action="deleteRow">
    <rfmt sheetId="1" xfDxf="1" sqref="A563:XFD563" start="0" length="0">
      <dxf>
        <font>
          <name val="Times New Roman"/>
          <scheme val="none"/>
        </font>
      </dxf>
    </rfmt>
    <rfmt sheetId="1" sqref="A563" start="0" length="0">
      <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563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563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="1" sqref="E563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="1" sqref="F563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</rrc>
  <rcc rId="2664" sId="1" odxf="1" dxf="1">
    <nc r="B559" t="inlineStr">
      <is>
        <t>54 1 00 Л8690</t>
      </is>
    </nc>
    <odxf>
      <fill>
        <patternFill patternType="none">
          <bgColor indexed="65"/>
        </patternFill>
      </fill>
      <border outline="0">
        <top style="thin">
          <color indexed="64"/>
        </top>
      </border>
    </odxf>
    <ndxf>
      <fill>
        <patternFill patternType="solid">
          <bgColor indexed="9"/>
        </patternFill>
      </fill>
      <border outline="0">
        <top/>
      </border>
    </ndxf>
  </rcc>
  <rfmt sheetId="1" sqref="C559" start="0" length="0">
    <dxf>
      <numFmt numFmtId="30" formatCode="@"/>
      <fill>
        <patternFill patternType="solid">
          <bgColor indexed="9"/>
        </patternFill>
      </fill>
    </dxf>
  </rfmt>
  <rcc rId="2665" sId="1" odxf="1" dxf="1">
    <nc r="B560" t="inlineStr">
      <is>
        <t>54 1 00 Л8690</t>
      </is>
    </nc>
    <odxf>
      <fill>
        <patternFill patternType="none">
          <bgColor indexed="65"/>
        </patternFill>
      </fill>
      <border outline="0">
        <top style="thin">
          <color indexed="64"/>
        </top>
      </border>
    </odxf>
    <ndxf>
      <fill>
        <patternFill patternType="solid">
          <bgColor indexed="9"/>
        </patternFill>
      </fill>
      <border outline="0">
        <top/>
      </border>
    </ndxf>
  </rcc>
  <rcc rId="2666" sId="1" odxf="1" dxf="1">
    <nc r="C560" t="inlineStr">
      <is>
        <t>200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indexed="9"/>
        </patternFill>
      </fill>
    </ndxf>
  </rcc>
  <rcc rId="2667" sId="1" odxf="1" dxf="1">
    <nc r="B561" t="inlineStr">
      <is>
        <t>54 1 00 Л8690</t>
      </is>
    </nc>
    <odxf>
      <fill>
        <patternFill patternType="none">
          <bgColor indexed="65"/>
        </patternFill>
      </fill>
      <border outline="0">
        <top style="thin">
          <color indexed="64"/>
        </top>
      </border>
    </odxf>
    <ndxf>
      <fill>
        <patternFill patternType="solid">
          <bgColor indexed="9"/>
        </patternFill>
      </fill>
      <border outline="0">
        <top/>
      </border>
    </ndxf>
  </rcc>
  <rcc rId="2668" sId="1" odxf="1" dxf="1">
    <nc r="C561" t="inlineStr">
      <is>
        <t>240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indexed="9"/>
        </patternFill>
      </fill>
    </ndxf>
  </rcc>
  <rcc rId="2669" sId="1" odxf="1" dxf="1">
    <nc r="B562" t="inlineStr">
      <is>
        <t>54 1 00 Л8690</t>
      </is>
    </nc>
    <odxf>
      <fill>
        <patternFill patternType="none">
          <bgColor indexed="65"/>
        </patternFill>
      </fill>
      <border outline="0">
        <top style="thin">
          <color indexed="64"/>
        </top>
      </border>
    </odxf>
    <ndxf>
      <fill>
        <patternFill patternType="solid">
          <bgColor indexed="9"/>
        </patternFill>
      </fill>
      <border outline="0">
        <top/>
      </border>
    </ndxf>
  </rcc>
  <rcc rId="2670" sId="1" odxf="1" dxf="1">
    <nc r="C562" t="inlineStr">
      <is>
        <t>244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indexed="9"/>
        </patternFill>
      </fill>
    </ndxf>
  </rcc>
  <rcc rId="2671" sId="1" numFmtId="34">
    <nc r="D562">
      <v>28000</v>
    </nc>
  </rcc>
  <rcc rId="2672" sId="1" numFmtId="34">
    <nc r="E562">
      <v>28000</v>
    </nc>
  </rcc>
  <rcc rId="2673" sId="1" numFmtId="34">
    <nc r="F562">
      <v>28000</v>
    </nc>
  </rcc>
  <rcc rId="2674" sId="1">
    <nc r="D559">
      <f>D560</f>
    </nc>
  </rcc>
  <rcc rId="2675" sId="1">
    <nc r="D560">
      <f>D561</f>
    </nc>
  </rcc>
  <rcc rId="2676" sId="1">
    <nc r="D561">
      <f>D562</f>
    </nc>
  </rcc>
  <rcc rId="2677" sId="1">
    <nc r="E559">
      <f>E560</f>
    </nc>
  </rcc>
  <rcc rId="2678" sId="1">
    <nc r="F559">
      <f>F560</f>
    </nc>
  </rcc>
  <rcc rId="2679" sId="1">
    <nc r="E560">
      <f>E561</f>
    </nc>
  </rcc>
  <rcc rId="2680" sId="1">
    <nc r="F560">
      <f>F561</f>
    </nc>
  </rcc>
  <rcc rId="2681" sId="1">
    <nc r="E561">
      <f>E562</f>
    </nc>
  </rcc>
  <rcc rId="2682" sId="1">
    <nc r="F561">
      <f>F562</f>
    </nc>
  </rcc>
  <rcc rId="2683" sId="1">
    <oc r="D550">
      <f>D582+D563+D551+D555</f>
    </oc>
    <nc r="D550">
      <f>D582+D563+D551+D555+D559</f>
    </nc>
  </rcc>
  <rcc rId="2684" sId="1">
    <oc r="E550">
      <f>E582+E563+E551+E555</f>
    </oc>
    <nc r="E550">
      <f>E582+E563+E551+E555+E559</f>
    </nc>
  </rcc>
  <rcc rId="2685" sId="1">
    <oc r="F550">
      <f>F582+F563+F551+F555</f>
    </oc>
    <nc r="F550">
      <f>F582+F563+F551+F555+F559</f>
    </nc>
  </rcc>
  <rfmt sheetId="1" sqref="A559">
    <dxf>
      <fill>
        <patternFill patternType="none">
          <bgColor auto="1"/>
        </patternFill>
      </fill>
    </dxf>
  </rfmt>
  <rcv guid="{9A752CC5-36AC-48BE-BF4B-1A38C4015906}" action="delete"/>
  <rdn rId="0" localSheetId="1" customView="1" name="Z_9A752CC5_36AC_48BE_BF4B_1A38C4015906_.wvu.FilterData" hidden="1" oldHidden="1">
    <formula>'программы '!$A$1:$A$754</formula>
    <oldFormula>'программы '!$B$1:$B$749</oldFormula>
  </rdn>
  <rcv guid="{9A752CC5-36AC-48BE-BF4B-1A38C4015906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9" sId="1" ref="A83:XFD83" action="insertRow">
    <undo index="0" exp="area" ref3D="1" dr="$A$232:$XFD$236" dn="Z_30E81E54_DD45_4653_9DCD_548F6723F554_.wvu.Rows" sId="1"/>
  </rrc>
  <rrc rId="2780" sId="1" ref="A83:XFD83" action="insertRow">
    <undo index="0" exp="area" ref3D="1" dr="$A$233:$XFD$237" dn="Z_30E81E54_DD45_4653_9DCD_548F6723F554_.wvu.Rows" sId="1"/>
  </rrc>
  <rrc rId="2781" sId="1" ref="A83:XFD83" action="insertRow">
    <undo index="0" exp="area" ref3D="1" dr="$A$234:$XFD$238" dn="Z_30E81E54_DD45_4653_9DCD_548F6723F554_.wvu.Rows" sId="1"/>
  </rrc>
  <rcc rId="2782" sId="1" odxf="1" dxf="1">
    <nc r="A83" t="inlineStr">
      <is>
        <t>Закупка товаров, работ и услуг для обеспечения государственных (муниципальных) нужд</t>
      </is>
    </nc>
    <odxf>
      <alignment vertical="center" readingOrder="0"/>
      <border outline="0">
        <top style="thin">
          <color indexed="64"/>
        </top>
        <bottom/>
      </border>
    </odxf>
    <ndxf>
      <alignment vertical="top" readingOrder="0"/>
      <border outline="0">
        <top/>
        <bottom style="thin">
          <color indexed="64"/>
        </bottom>
      </border>
    </ndxf>
  </rcc>
  <rcc rId="2783" sId="1" odxf="1" dxf="1">
    <nc r="A84" t="inlineStr">
      <is>
        <t>Иные закупки товаров,работ и услуг для обеспечения государственных (муниципальных) нужд</t>
      </is>
    </nc>
    <odxf>
      <alignment vertical="center" readingOrder="0"/>
      <border outline="0">
        <top style="thin">
          <color indexed="64"/>
        </top>
        <bottom/>
      </border>
    </odxf>
    <ndxf>
      <alignment vertical="top" readingOrder="0"/>
      <border outline="0">
        <top/>
        <bottom style="thin">
          <color indexed="64"/>
        </bottom>
      </border>
    </ndxf>
  </rcc>
  <rcc rId="2784" sId="1" odxf="1" dxf="1">
    <nc r="A85" t="inlineStr">
      <is>
        <t xml:space="preserve">Прочая закупка товаров, работ и услуг </t>
      </is>
    </nc>
    <odxf>
      <alignment vertical="center" readingOrder="0"/>
      <border outline="0">
        <top style="thin">
          <color indexed="64"/>
        </top>
        <bottom/>
      </border>
    </odxf>
    <ndxf>
      <alignment vertical="top" readingOrder="0"/>
      <border outline="0">
        <top/>
        <bottom style="thin">
          <color indexed="64"/>
        </bottom>
      </border>
    </ndxf>
  </rcc>
  <rcc rId="2785" sId="1">
    <nc r="B85" t="inlineStr">
      <is>
        <t>03 2 00 80450</t>
      </is>
    </nc>
  </rcc>
  <rcc rId="2786" sId="1">
    <nc r="B84" t="inlineStr">
      <is>
        <t>03 2 00 80450</t>
      </is>
    </nc>
  </rcc>
  <rcc rId="2787" sId="1">
    <nc r="B83" t="inlineStr">
      <is>
        <t>03 2 00 80450</t>
      </is>
    </nc>
  </rcc>
  <rcc rId="2788" sId="1">
    <nc r="C83">
      <v>200</v>
    </nc>
  </rcc>
  <rcc rId="2789" sId="1">
    <nc r="C84">
      <v>240</v>
    </nc>
  </rcc>
  <rcc rId="2790" sId="1">
    <nc r="C85">
      <v>244</v>
    </nc>
  </rcc>
  <rcc rId="2791" sId="1" numFmtId="34">
    <nc r="D85">
      <v>253536</v>
    </nc>
  </rcc>
  <rcc rId="2792" sId="1" numFmtId="34">
    <nc r="E85">
      <v>0</v>
    </nc>
  </rcc>
  <rcc rId="2793" sId="1" numFmtId="34">
    <nc r="F85">
      <v>0</v>
    </nc>
  </rcc>
  <rcc rId="2794" sId="1">
    <nc r="D84">
      <f>D85</f>
    </nc>
  </rcc>
  <rcc rId="2795" sId="1">
    <nc r="E84">
      <f>E85</f>
    </nc>
  </rcc>
  <rcc rId="2796" sId="1">
    <nc r="F84">
      <f>F85</f>
    </nc>
  </rcc>
  <rcc rId="2797" sId="1">
    <nc r="D83">
      <f>D84</f>
    </nc>
  </rcc>
  <rcc rId="2798" sId="1">
    <nc r="E83">
      <f>E84</f>
    </nc>
  </rcc>
  <rcc rId="2799" sId="1">
    <nc r="F83">
      <f>F84</f>
    </nc>
  </rcc>
  <rcc rId="2800" sId="1">
    <oc r="D82">
      <f>D87</f>
    </oc>
    <nc r="D82">
      <f>D87+D83</f>
    </nc>
  </rcc>
  <rcc rId="2801" sId="1">
    <oc r="E82">
      <f>E87</f>
    </oc>
    <nc r="E82">
      <f>E87+E83</f>
    </nc>
  </rcc>
  <rcc rId="2802" sId="1">
    <oc r="F82">
      <f>F87</f>
    </oc>
    <nc r="F82">
      <f>F87+F83</f>
    </nc>
  </rcc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21" sId="1" ref="A1:XFD1" action="deleteRow">
    <undo index="0" exp="area" ref3D="1" dr="$A$1:$A$770" dn="Z_30E81E54_DD45_4653_9DCD_548F6723F554_.wvu.FilterData" sId="1"/>
    <undo index="0" exp="area" ref3D="1" dr="$A$1:$A$770" dn="_ФильтрБазыДанных" sId="1"/>
    <undo index="0" exp="area" ref3D="1" dr="$B$1:$B$765" dn="Z_7E5C1749_FF4E_4347_A58E_2DEF63C9D9CB_.wvu.FilterData" sId="1"/>
    <undo index="0" exp="area" ref3D="1" dr="$A$1:$F$757" dn="Z_547FB17C_1FA3_4D81_B22A_42218056849D_.wvu.PrintArea" sId="1"/>
    <undo index="0" exp="area" ref3D="1" dr="$B$1:$B$765" dn="Z_547FB17C_1FA3_4D81_B22A_42218056849D_.wvu.FilterData" sId="1"/>
    <undo index="0" exp="area" ref3D="1" dr="$B$1:$B$765" dn="Z_683BEDAB_5AF7_4F46_BC3A_F9D325B8EF01_.wvu.FilterData" sId="1"/>
    <undo index="0" exp="area" ref3D="1" dr="$A$235:$XFD$239" dn="Z_30E81E54_DD45_4653_9DCD_548F6723F554_.wvu.Rows" sId="1"/>
    <undo index="0" exp="area" ref3D="1" dr="$A$1:$F$757" dn="Z_30E81E54_DD45_4653_9DCD_548F6723F554_.wvu.PrintArea" sId="1"/>
    <undo index="0" exp="area" ref3D="1" dr="$A$1:$F$757" dn="Область_печати" sId="1"/>
    <undo index="0" exp="area" ref3D="1" dr="$B$1:$B$765" dn="Z_C401343A_675B_4FC1_A6F5_67CE31618685_.wvu.FilterData" sId="1"/>
    <undo index="0" exp="area" ref3D="1" dr="$B$1:$B$765" dn="Z_6F8BA463_0055_46DE_8D23_E8E86D83EC4B_.wvu.FilterData" sId="1"/>
    <undo index="0" exp="area" ref3D="1" dr="$A$1:$A$770" dn="Z_9A752CC5_36AC_48BE_BF4B_1A38C4015906_.wvu.FilterData" sId="1"/>
    <undo index="0" exp="area" ref3D="1" dr="$B$1:$B$765" dn="Z_F8703169_880A_4977_8713_9386DA2F09A9_.wvu.FilterData" sId="1"/>
    <rfmt sheetId="1" xfDxf="1" sqref="A1:XFD1" start="0" length="0">
      <dxf>
        <font>
          <name val="Times New Roman"/>
          <scheme val="none"/>
        </font>
        <alignment vertical="center" readingOrder="0"/>
      </dxf>
    </rfmt>
    <rcc rId="0" sId="1" s="1" dxf="1">
      <nc r="A1" t="inlineStr">
        <is>
          <t>Приложение № 4 к таблице поправок</t>
        </is>
      </nc>
      <ndxf>
        <alignment horizontal="right" readingOrder="0"/>
      </ndxf>
    </rcc>
    <rfmt sheetId="1" s="1" sqref="B1" start="0" length="0">
      <dxf>
        <alignment horizontal="right" readingOrder="0"/>
      </dxf>
    </rfmt>
    <rfmt sheetId="1" s="1" sqref="C1" start="0" length="0">
      <dxf>
        <alignment horizontal="right" readingOrder="0"/>
      </dxf>
    </rfmt>
    <rfmt sheetId="1" s="1" sqref="D1" start="0" length="0">
      <dxf>
        <alignment horizontal="right" readingOrder="0"/>
      </dxf>
    </rfmt>
    <rfmt sheetId="1" s="1" sqref="E1" start="0" length="0">
      <dxf>
        <alignment horizontal="right" readingOrder="0"/>
      </dxf>
    </rfmt>
    <rfmt sheetId="1" s="1" sqref="F1" start="0" length="0">
      <dxf>
        <alignment horizontal="right" readingOrder="0"/>
      </dxf>
    </rfmt>
  </rrc>
  <rrc rId="2822" sId="1" ref="A1:XFD1" action="deleteRow">
    <undo index="0" exp="area" ref3D="1" dr="$A$1:$A$769" dn="Z_30E81E54_DD45_4653_9DCD_548F6723F554_.wvu.FilterData" sId="1"/>
    <undo index="0" exp="area" ref3D="1" dr="$A$1:$A$769" dn="_ФильтрБазыДанных" sId="1"/>
    <undo index="0" exp="area" ref3D="1" dr="$B$1:$B$764" dn="Z_7E5C1749_FF4E_4347_A58E_2DEF63C9D9CB_.wvu.FilterData" sId="1"/>
    <undo index="0" exp="area" ref3D="1" dr="$A$1:$F$756" dn="Z_547FB17C_1FA3_4D81_B22A_42218056849D_.wvu.PrintArea" sId="1"/>
    <undo index="0" exp="area" ref3D="1" dr="$B$1:$B$764" dn="Z_547FB17C_1FA3_4D81_B22A_42218056849D_.wvu.FilterData" sId="1"/>
    <undo index="0" exp="area" ref3D="1" dr="$B$1:$B$764" dn="Z_683BEDAB_5AF7_4F46_BC3A_F9D325B8EF01_.wvu.FilterData" sId="1"/>
    <undo index="0" exp="area" ref3D="1" dr="$A$234:$XFD$238" dn="Z_30E81E54_DD45_4653_9DCD_548F6723F554_.wvu.Rows" sId="1"/>
    <undo index="0" exp="area" ref3D="1" dr="$A$1:$F$756" dn="Z_30E81E54_DD45_4653_9DCD_548F6723F554_.wvu.PrintArea" sId="1"/>
    <undo index="0" exp="area" ref3D="1" dr="$A$1:$F$756" dn="Область_печати" sId="1"/>
    <undo index="0" exp="area" ref3D="1" dr="$B$1:$B$764" dn="Z_C401343A_675B_4FC1_A6F5_67CE31618685_.wvu.FilterData" sId="1"/>
    <undo index="0" exp="area" ref3D="1" dr="$B$1:$B$764" dn="Z_6F8BA463_0055_46DE_8D23_E8E86D83EC4B_.wvu.FilterData" sId="1"/>
    <undo index="0" exp="area" ref3D="1" dr="$A$1:$A$769" dn="Z_9A752CC5_36AC_48BE_BF4B_1A38C4015906_.wvu.FilterData" sId="1"/>
    <undo index="0" exp="area" ref3D="1" dr="$B$1:$B$764" dn="Z_F8703169_880A_4977_8713_9386DA2F09A9_.wvu.FilterData" sId="1"/>
    <rfmt sheetId="1" xfDxf="1" sqref="A1:XFD1" start="0" length="0">
      <dxf>
        <font>
          <name val="Times New Roman"/>
          <scheme val="none"/>
        </font>
        <alignment vertical="center" readingOrder="0"/>
      </dxf>
    </rfmt>
    <rfmt sheetId="1" s="1" sqref="A1" start="0" length="0">
      <dxf>
        <alignment horizontal="right" readingOrder="0"/>
      </dxf>
    </rfmt>
    <rfmt sheetId="1" s="1" sqref="B1" start="0" length="0">
      <dxf>
        <alignment horizontal="right" readingOrder="0"/>
      </dxf>
    </rfmt>
    <rfmt sheetId="1" s="1" sqref="C1" start="0" length="0">
      <dxf>
        <alignment horizontal="right" readingOrder="0"/>
      </dxf>
    </rfmt>
    <rfmt sheetId="1" s="1" sqref="D1" start="0" length="0">
      <dxf>
        <alignment horizontal="right" readingOrder="0"/>
      </dxf>
    </rfmt>
    <rfmt sheetId="1" s="1" sqref="E1" start="0" length="0">
      <dxf>
        <alignment horizontal="right" readingOrder="0"/>
      </dxf>
    </rfmt>
    <rfmt sheetId="1" s="1" sqref="F1" start="0" length="0">
      <dxf>
        <alignment horizontal="right" readingOrder="0"/>
      </dxf>
    </rfmt>
  </rrc>
  <rcc rId="2823" sId="1">
    <oc r="F4" t="inlineStr">
      <is>
        <t xml:space="preserve">от                  февраля 2024 года № </t>
      </is>
    </oc>
    <nc r="F4" t="inlineStr">
      <is>
        <t xml:space="preserve">от                  апреля 2024 года №   </t>
      </is>
    </nc>
  </rcc>
  <rdn rId="0" localSheetId="1" customView="1" name="Z_D9B90A86_BE39_4FED_8226_084809D277F3_.wvu.PrintArea" hidden="1" oldHidden="1">
    <formula>'программы '!$A$1:$F$755</formula>
  </rdn>
  <rdn rId="0" localSheetId="1" customView="1" name="Z_D9B90A86_BE39_4FED_8226_084809D277F3_.wvu.Rows" hidden="1" oldHidden="1">
    <formula>'программы '!$233:$237</formula>
  </rdn>
  <rdn rId="0" localSheetId="1" customView="1" name="Z_D9B90A86_BE39_4FED_8226_084809D277F3_.wvu.FilterData" hidden="1" oldHidden="1">
    <formula>'программы '!$A$1:$A$768</formula>
  </rdn>
  <rcv guid="{D9B90A86-BE39-4FED-8226-084809D277F3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27" sId="1" numFmtId="34">
    <oc r="C470">
      <v>414</v>
    </oc>
    <nc r="C470">
      <v>412</v>
    </nc>
  </rcc>
  <rcc rId="2828" sId="1" xfDxf="1" dxf="1">
    <oc r="A470" t="inlineStr">
      <is>
        <t>Бюджетные инвестиции в объекты капитального строительства государственной (муниципальной) собственностидии</t>
      </is>
    </oc>
    <nc r="A470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  <ndxf>
      <font>
        <name val="Times New Roman"/>
        <family val="1"/>
      </font>
      <alignment horizontal="justify" vertical="center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'!$A$1:$F$755</formula>
    <oldFormula>'программы '!$A$1:$F$755</oldFormula>
  </rdn>
  <rdn rId="0" localSheetId="1" customView="1" name="Z_D9B90A86_BE39_4FED_8226_084809D277F3_.wvu.Rows" hidden="1" oldHidden="1">
    <formula>'программы '!$233:$237</formula>
    <oldFormula>'программы '!$233:$237</oldFormula>
  </rdn>
  <rdn rId="0" localSheetId="1" customView="1" name="Z_D9B90A86_BE39_4FED_8226_084809D277F3_.wvu.FilterData" hidden="1" oldHidden="1">
    <formula>'программы '!$A$1:$A$768</formula>
    <oldFormula>'программы '!$A$1:$A$768</oldFormula>
  </rdn>
  <rcv guid="{D9B90A86-BE39-4FED-8226-084809D277F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5" sId="1">
    <oc r="D602">
      <f>16008611.71-2100000</f>
    </oc>
    <nc r="D602">
      <f>16008611.71-2100000+3285769.73</f>
    </nc>
  </rcc>
  <rcv guid="{30E81E54-DD45-4653-9DCD-548F6723F554}" action="delete"/>
  <rdn rId="0" localSheetId="1" customView="1" name="Z_30E81E54_DD45_4653_9DCD_548F6723F554_.wvu.PrintArea" hidden="1" oldHidden="1">
    <formula>'программы '!$A$1:$F$748</formula>
    <oldFormula>'программы '!$A$1:$F$748</oldFormula>
  </rdn>
  <rdn rId="0" localSheetId="1" customView="1" name="Z_30E81E54_DD45_4653_9DCD_548F6723F554_.wvu.Rows" hidden="1" oldHidden="1">
    <formula>'программы '!$230:$234</formula>
    <oldFormula>'программы '!$230:$234</oldFormula>
  </rdn>
  <rdn rId="0" localSheetId="1" customView="1" name="Z_30E81E54_DD45_4653_9DCD_548F6723F554_.wvu.FilterData" hidden="1" oldHidden="1">
    <formula>'программы '!$A$1:$A$761</formula>
    <oldFormula>'программы '!$B$1:$B$756</oldFormula>
  </rdn>
  <rcv guid="{30E81E54-DD45-4653-9DCD-548F6723F554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53" sId="1">
    <oc r="B67" t="inlineStr">
      <is>
        <t>03 2 00 53030</t>
      </is>
    </oc>
    <nc r="B67" t="inlineStr">
      <is>
        <t>03 2 00 R3032</t>
      </is>
    </nc>
  </rcc>
  <rcc rId="2854" sId="1">
    <oc r="B68" t="inlineStr">
      <is>
        <t>03 2 00 53030</t>
      </is>
    </oc>
    <nc r="B68" t="inlineStr">
      <is>
        <t>03 2 00 R3032</t>
      </is>
    </nc>
  </rcc>
  <rcc rId="2855" sId="1">
    <oc r="B69" t="inlineStr">
      <is>
        <t>03 2 00 53030</t>
      </is>
    </oc>
    <nc r="B69" t="inlineStr">
      <is>
        <t>03 2 00 R3032</t>
      </is>
    </nc>
  </rcc>
  <rcc rId="2856" sId="1">
    <oc r="B70" t="inlineStr">
      <is>
        <t>03 2 00 53030</t>
      </is>
    </oc>
    <nc r="B70" t="inlineStr">
      <is>
        <t>03 2 00 R3032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67:B70">
    <dxf>
      <fill>
        <patternFill patternType="solid">
          <bgColor theme="6" tint="0.59999389629810485"/>
        </patternFill>
      </fill>
    </dxf>
  </rfmt>
  <rrc rId="2857" sId="1" ref="A79:XFD79" action="insertRow">
    <undo index="0" exp="area" ref3D="1" dr="$A$237:$XFD$241" dn="Z_D9B90A86_BE39_4FED_8226_084809D277F3_.wvu.Rows" sId="1"/>
    <undo index="0" exp="area" ref3D="1" dr="$A$237:$XFD$241" dn="Z_30E81E54_DD45_4653_9DCD_548F6723F554_.wvu.Rows" sId="1"/>
  </rrc>
  <rrc rId="2858" sId="1" ref="A79:XFD79" action="insertRow">
    <undo index="0" exp="area" ref3D="1" dr="$A$238:$XFD$242" dn="Z_D9B90A86_BE39_4FED_8226_084809D277F3_.wvu.Rows" sId="1"/>
    <undo index="0" exp="area" ref3D="1" dr="$A$238:$XFD$242" dn="Z_30E81E54_DD45_4653_9DCD_548F6723F554_.wvu.Rows" sId="1"/>
  </rrc>
  <rrc rId="2859" sId="1" ref="A79:XFD79" action="insertRow">
    <undo index="0" exp="area" ref3D="1" dr="$A$239:$XFD$243" dn="Z_D9B90A86_BE39_4FED_8226_084809D277F3_.wvu.Rows" sId="1"/>
    <undo index="0" exp="area" ref3D="1" dr="$A$239:$XFD$243" dn="Z_30E81E54_DD45_4653_9DCD_548F6723F554_.wvu.Rows" sId="1"/>
  </rrc>
  <rrc rId="2860" sId="1" ref="A79:XFD79" action="insertRow">
    <undo index="0" exp="area" ref3D="1" dr="$A$240:$XFD$244" dn="Z_D9B90A86_BE39_4FED_8226_084809D277F3_.wvu.Rows" sId="1"/>
    <undo index="0" exp="area" ref3D="1" dr="$A$240:$XFD$244" dn="Z_30E81E54_DD45_4653_9DCD_548F6723F554_.wvu.Rows" sId="1"/>
  </rrc>
  <rcc rId="2861" sId="1" numFmtId="34">
    <nc r="C82">
      <v>612</v>
    </nc>
  </rcc>
  <rcc rId="2862" sId="1" numFmtId="34">
    <nc r="C81">
      <v>610</v>
    </nc>
  </rcc>
  <rcc rId="2863" sId="1" numFmtId="34">
    <nc r="C80">
      <v>600</v>
    </nc>
  </rcc>
  <rcc rId="2864" sId="1" xfDxf="1" dxf="1">
    <nc r="A79" t="inlineStr">
      <is>
    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5" sId="1" xfDxf="1" dxf="1">
    <nc r="A80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6" sId="1" xfDxf="1" dxf="1">
    <nc r="A81" t="inlineStr">
      <is>
        <t>Субсидии бюджетным учреждениям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7" sId="1" xfDxf="1" dxf="1">
    <nc r="A82" t="inlineStr">
      <is>
        <t>Субсидии бюджетным учреждениям на иные цели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8" sId="1" xfDxf="1" dxf="1">
    <nc r="B79" t="inlineStr">
      <is>
        <t>03 2 00 Э4700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9" sId="1" xfDxf="1" dxf="1">
    <nc r="B80" t="inlineStr">
      <is>
        <t>03 2 00 Э4700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0" sId="1" xfDxf="1" dxf="1">
    <nc r="B81" t="inlineStr">
      <is>
        <t>03 2 00 Э4700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1" sId="1" xfDxf="1" dxf="1">
    <nc r="B82" t="inlineStr">
      <is>
        <t>03 2 00 Э4700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2" sId="1">
    <oc r="D66">
      <f>D71+D75+D83+D88+D95+D124+D128+D132+D67+D99+D107+D120+D111+D103</f>
    </oc>
    <nc r="D66">
      <f>D71+D75+D83+D88+D95+D124+D128+D132+D67+D99+D107+D120+D111+D103+D79</f>
    </nc>
  </rcc>
  <rcc rId="2873" sId="1">
    <oc r="E66">
      <f>E71+E75+E83+E88+E95+E124+E128+E132+E67+E99+E107+E120+E111+E103</f>
    </oc>
    <nc r="E66">
      <f>E71+E75+E83+E88+E95+E124+E128+E132+E67+E99+E107+E120+E111+E103+E79</f>
    </nc>
  </rcc>
  <rcc rId="2874" sId="1">
    <oc r="F66">
      <f>F71+F75+F83+F88+F95+F124+F128+F132+F67+F99+F107+F120+F111+F103</f>
    </oc>
    <nc r="F66">
      <f>F71+F75+F83+F88+F95+F124+F128+F132+F67+F99+F107+F120+F111+F103+F79</f>
    </nc>
  </rcc>
  <rcv guid="{D9B90A86-BE39-4FED-8226-084809D277F3}" action="delete"/>
  <rdn rId="0" localSheetId="1" customView="1" name="Z_D9B90A86_BE39_4FED_8226_084809D277F3_.wvu.PrintArea" hidden="1" oldHidden="1">
    <formula>'программы '!$A$1:$F$763</formula>
    <oldFormula>'программы '!$A$1:$F$763</oldFormula>
  </rdn>
  <rdn rId="0" localSheetId="1" customView="1" name="Z_D9B90A86_BE39_4FED_8226_084809D277F3_.wvu.Rows" hidden="1" oldHidden="1">
    <formula>'программы '!$241:$245</formula>
    <oldFormula>'программы '!$241:$245</oldFormula>
  </rdn>
  <rdn rId="0" localSheetId="1" customView="1" name="Z_D9B90A86_BE39_4FED_8226_084809D277F3_.wvu.FilterData" hidden="1" oldHidden="1">
    <formula>'программы '!$A$1:$A$776</formula>
    <oldFormula>'программы '!$A$1:$A$776</oldFormula>
  </rdn>
  <rcv guid="{D9B90A86-BE39-4FED-8226-084809D277F3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9:XFD82">
    <dxf>
      <fill>
        <patternFill patternType="solid">
          <bgColor theme="6" tint="0.59999389629810485"/>
        </patternFill>
      </fill>
    </dxf>
  </rfmt>
  <rrc rId="2878" sId="1" ref="A95:XFD95" action="insertRow">
    <undo index="0" exp="area" ref3D="1" dr="$A$241:$XFD$245" dn="Z_D9B90A86_BE39_4FED_8226_084809D277F3_.wvu.Rows" sId="1"/>
    <undo index="0" exp="area" ref3D="1" dr="$A$241:$XFD$245" dn="Z_30E81E54_DD45_4653_9DCD_548F6723F554_.wvu.Rows" sId="1"/>
  </rrc>
  <rrc rId="2879" sId="1" ref="A95:XFD95" action="insertRow">
    <undo index="0" exp="area" ref3D="1" dr="$A$242:$XFD$246" dn="Z_D9B90A86_BE39_4FED_8226_084809D277F3_.wvu.Rows" sId="1"/>
    <undo index="0" exp="area" ref3D="1" dr="$A$242:$XFD$246" dn="Z_30E81E54_DD45_4653_9DCD_548F6723F554_.wvu.Rows" sId="1"/>
  </rrc>
  <rrc rId="2880" sId="1" ref="A95:XFD95" action="insertRow">
    <undo index="0" exp="area" ref3D="1" dr="$A$243:$XFD$247" dn="Z_D9B90A86_BE39_4FED_8226_084809D277F3_.wvu.Rows" sId="1"/>
    <undo index="0" exp="area" ref3D="1" dr="$A$243:$XFD$247" dn="Z_30E81E54_DD45_4653_9DCD_548F6723F554_.wvu.Rows" sId="1"/>
  </rrc>
  <rrc rId="2881" sId="1" ref="A95:XFD95" action="insertRow">
    <undo index="0" exp="area" ref3D="1" dr="$A$244:$XFD$248" dn="Z_D9B90A86_BE39_4FED_8226_084809D277F3_.wvu.Rows" sId="1"/>
    <undo index="0" exp="area" ref3D="1" dr="$A$244:$XFD$248" dn="Z_30E81E54_DD45_4653_9DCD_548F6723F554_.wvu.Rows" sId="1"/>
  </rrc>
  <rfmt sheetId="1" sqref="D95:D98">
    <dxf>
      <fill>
        <patternFill>
          <bgColor theme="0"/>
        </patternFill>
      </fill>
    </dxf>
  </rfmt>
  <rcc rId="2882" sId="1" numFmtId="34">
    <nc r="C98">
      <v>612</v>
    </nc>
  </rcc>
  <rcc rId="2883" sId="1" numFmtId="34">
    <nc r="C97">
      <v>610</v>
    </nc>
  </rcc>
  <rcc rId="2884" sId="1" numFmtId="34">
    <nc r="C96">
      <v>600</v>
    </nc>
  </rcc>
  <rcc rId="2885" sId="1" xfDxf="1" dxf="1">
    <nc r="A95" t="inlineStr">
      <is>
  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886" sId="1" xfDxf="1" dxf="1">
    <nc r="A96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887" sId="1" xfDxf="1" dxf="1">
    <nc r="A97" t="inlineStr">
      <is>
        <t>Субсидии бюджетным учреждениям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888" sId="1" xfDxf="1" dxf="1">
    <nc r="A98" t="inlineStr">
      <is>
        <t>Субсидии бюджетным учреждениям на  иные цели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889" sId="1" xfDxf="1" s="1" dxf="1">
    <nc r="B95" t="inlineStr">
      <is>
        <t>03 2 00 80981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2890" sId="1" xfDxf="1" s="1" dxf="1">
    <nc r="B96" t="inlineStr">
      <is>
        <t>03 2 00 80981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2891" sId="1" xfDxf="1" s="1" dxf="1">
    <nc r="B97" t="inlineStr">
      <is>
        <t>03 2 00 80981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2892" sId="1" xfDxf="1" s="1" dxf="1">
    <nc r="B98" t="inlineStr">
      <is>
        <t>03 2 00 80981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2893" sId="1">
    <nc r="D81">
      <f>D82</f>
    </nc>
  </rcc>
  <rcc rId="2894" sId="1">
    <nc r="D80">
      <f>D81</f>
    </nc>
  </rcc>
  <rcc rId="2895" sId="1">
    <nc r="D79">
      <f>D80</f>
    </nc>
  </rcc>
  <rcc rId="2896" sId="1">
    <nc r="E81">
      <f>E82</f>
    </nc>
  </rcc>
  <rcc rId="2897" sId="1">
    <nc r="F81">
      <f>F82</f>
    </nc>
  </rcc>
  <rcc rId="2898" sId="1">
    <nc r="E80">
      <f>E81</f>
    </nc>
  </rcc>
  <rcc rId="2899" sId="1">
    <nc r="F80">
      <f>F81</f>
    </nc>
  </rcc>
  <rcc rId="2900" sId="1">
    <nc r="E79">
      <f>E80</f>
    </nc>
  </rcc>
  <rcc rId="2901" sId="1">
    <nc r="F79">
      <f>F80</f>
    </nc>
  </rcc>
  <rfmt sheetId="1" sqref="A95:XFD98" start="0" length="2147483647">
    <dxf>
      <font>
        <color rgb="FFFF0000"/>
      </font>
    </dxf>
  </rfmt>
  <rfmt sheetId="1" sqref="A95:XFD98" start="0" length="2147483647">
    <dxf>
      <font/>
    </dxf>
  </rfmt>
  <rfmt sheetId="1" sqref="A95:XFD98" start="0" length="2147483647">
    <dxf>
      <font>
        <color auto="1"/>
      </font>
    </dxf>
  </rfmt>
  <rfmt sheetId="1" sqref="A95:XFD98">
    <dxf>
      <fill>
        <patternFill>
          <bgColor theme="6" tint="0.59999389629810485"/>
        </patternFill>
      </fill>
    </dxf>
  </rfmt>
  <rcc rId="2902" sId="1">
    <nc r="D97">
      <f>D98</f>
    </nc>
  </rcc>
  <rcc rId="2903" sId="1">
    <nc r="D96">
      <f>D97</f>
    </nc>
  </rcc>
  <rcc rId="2904" sId="1">
    <nc r="D95">
      <f>D96</f>
    </nc>
  </rcc>
  <rcc rId="2905" sId="1">
    <nc r="E97">
      <f>E98</f>
    </nc>
  </rcc>
  <rcc rId="2906" sId="1">
    <nc r="F97">
      <f>F98</f>
    </nc>
  </rcc>
  <rcc rId="2907" sId="1">
    <nc r="E96">
      <f>E97</f>
    </nc>
  </rcc>
  <rcc rId="2908" sId="1">
    <nc r="F96">
      <f>F97</f>
    </nc>
  </rcc>
  <rcc rId="2909" sId="1">
    <nc r="E95">
      <f>E96</f>
    </nc>
  </rcc>
  <rcc rId="2910" sId="1">
    <nc r="F95">
      <f>F96</f>
    </nc>
  </rcc>
  <rcv guid="{D9B90A86-BE39-4FED-8226-084809D277F3}" action="delete"/>
  <rdn rId="0" localSheetId="1" customView="1" name="Z_D9B90A86_BE39_4FED_8226_084809D277F3_.wvu.PrintArea" hidden="1" oldHidden="1">
    <formula>'программы '!$A$1:$F$767</formula>
    <oldFormula>'программы '!$A$1:$F$767</oldFormula>
  </rdn>
  <rdn rId="0" localSheetId="1" customView="1" name="Z_D9B90A86_BE39_4FED_8226_084809D277F3_.wvu.Rows" hidden="1" oldHidden="1">
    <formula>'программы '!$245:$249</formula>
    <oldFormula>'программы '!$245:$249</oldFormula>
  </rdn>
  <rdn rId="0" localSheetId="1" customView="1" name="Z_D9B90A86_BE39_4FED_8226_084809D277F3_.wvu.FilterData" hidden="1" oldHidden="1">
    <formula>'программы '!$A$1:$A$780</formula>
    <oldFormula>'программы '!$A$1:$A$780</oldFormula>
  </rdn>
  <rcv guid="{D9B90A86-BE39-4FED-8226-084809D277F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4" sId="1">
    <oc r="D66">
      <f>D71+D75+D83+D88+D99+D128+D132+D136+D67+D103+D111+D124+D115+D107+D79</f>
    </oc>
    <nc r="D66">
      <f>D71+D75+D83+D88+D99+D128+D132+D136+D67+D103+D111+D124+D115+D107+D79+D95</f>
    </nc>
  </rcc>
  <rcc rId="2915" sId="1">
    <oc r="E66">
      <f>E71+E75+E83+E88+E99+E128+E132+E136+E67+E103+E111+E124+E115+E107+E79</f>
    </oc>
    <nc r="E66">
      <f>E71+E75+E83+E88+E99+E128+E132+E136+E67+E103+E111+E124+E115+E107+E79+E95</f>
    </nc>
  </rcc>
  <rcc rId="2916" sId="1">
    <oc r="F66">
      <f>F71+F75+F83+F88+F99+F128+F132+F136+F67+F103+F111+F124+F115+F107+F79</f>
    </oc>
    <nc r="F66">
      <f>F71+F75+F83+F88+F99+F128+F132+F136+F67+F103+F111+F124+F115+F107+F79+F95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7" sId="1">
    <nc r="D55">
      <f>D56</f>
    </nc>
  </rcc>
  <rcc rId="2918" sId="1">
    <nc r="E55">
      <f>E56</f>
    </nc>
  </rcc>
  <rcc rId="2919" sId="1">
    <nc r="F55">
      <f>F56</f>
    </nc>
  </rcc>
  <rcc rId="2920" sId="1">
    <nc r="D54">
      <f>D55</f>
    </nc>
  </rcc>
  <rcc rId="2921" sId="1">
    <nc r="E54">
      <f>E55</f>
    </nc>
  </rcc>
  <rcc rId="2922" sId="1">
    <nc r="F54">
      <f>F55</f>
    </nc>
  </rcc>
  <rcc rId="2923" sId="1">
    <nc r="D53">
      <f>D54</f>
    </nc>
  </rcc>
  <rcc rId="2924" sId="1">
    <nc r="E53">
      <f>E54</f>
    </nc>
  </rcc>
  <rcc rId="2925" sId="1">
    <nc r="F53">
      <f>F54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6" sId="1" ref="A128:XFD128" action="insertRow">
    <undo index="0" exp="area" ref3D="1" dr="$A$245:$XFD$249" dn="Z_D9B90A86_BE39_4FED_8226_084809D277F3_.wvu.Rows" sId="1"/>
    <undo index="0" exp="area" ref3D="1" dr="$A$245:$XFD$249" dn="Z_30E81E54_DD45_4653_9DCD_548F6723F554_.wvu.Rows" sId="1"/>
  </rrc>
  <rrc rId="2927" sId="1" ref="A128:XFD128" action="insertRow">
    <undo index="0" exp="area" ref3D="1" dr="$A$246:$XFD$250" dn="Z_D9B90A86_BE39_4FED_8226_084809D277F3_.wvu.Rows" sId="1"/>
    <undo index="0" exp="area" ref3D="1" dr="$A$246:$XFD$250" dn="Z_30E81E54_DD45_4653_9DCD_548F6723F554_.wvu.Rows" sId="1"/>
  </rrc>
  <rrc rId="2928" sId="1" ref="A128:XFD129" action="insertRow">
    <undo index="0" exp="area" ref3D="1" dr="$A$247:$XFD$251" dn="Z_D9B90A86_BE39_4FED_8226_084809D277F3_.wvu.Rows" sId="1"/>
    <undo index="0" exp="area" ref3D="1" dr="$A$247:$XFD$251" dn="Z_30E81E54_DD45_4653_9DCD_548F6723F554_.wvu.Rows" sId="1"/>
  </rrc>
  <rrc rId="2929" sId="1" ref="A128:XFD129" action="insertRow">
    <undo index="0" exp="area" ref3D="1" dr="$A$249:$XFD$253" dn="Z_D9B90A86_BE39_4FED_8226_084809D277F3_.wvu.Rows" sId="1"/>
    <undo index="0" exp="area" ref3D="1" dr="$A$249:$XFD$253" dn="Z_30E81E54_DD45_4653_9DCD_548F6723F554_.wvu.Rows" sId="1"/>
  </rrc>
  <rrc rId="2930" sId="1" ref="A128:XFD129" action="insertRow">
    <undo index="0" exp="area" ref3D="1" dr="$A$251:$XFD$255" dn="Z_D9B90A86_BE39_4FED_8226_084809D277F3_.wvu.Rows" sId="1"/>
    <undo index="0" exp="area" ref3D="1" dr="$A$251:$XFD$255" dn="Z_30E81E54_DD45_4653_9DCD_548F6723F554_.wvu.Rows" sId="1"/>
  </rrc>
  <rrc rId="2931" sId="1" ref="A128:XFD129" action="insertRow">
    <undo index="0" exp="area" ref3D="1" dr="$A$253:$XFD$257" dn="Z_D9B90A86_BE39_4FED_8226_084809D277F3_.wvu.Rows" sId="1"/>
    <undo index="0" exp="area" ref3D="1" dr="$A$253:$XFD$257" dn="Z_30E81E54_DD45_4653_9DCD_548F6723F554_.wvu.Rows" sId="1"/>
  </rrc>
  <rrc rId="2932" sId="1" ref="A137:XFD137" action="deleteRow">
    <undo index="0" exp="area" ref3D="1" dr="$A$255:$XFD$259" dn="Z_D9B90A86_BE39_4FED_8226_084809D277F3_.wvu.Rows" sId="1"/>
    <undo index="0" exp="area" ref3D="1" dr="$A$255:$XFD$259" dn="Z_30E81E54_DD45_4653_9DCD_548F6723F554_.wvu.Rows" sId="1"/>
    <rfmt sheetId="1" xfDxf="1" sqref="A137:XFD137" start="0" length="0">
      <dxf>
        <font>
          <name val="Times New Roman"/>
          <scheme val="none"/>
        </font>
        <alignment vertical="center" readingOrder="0"/>
      </dxf>
    </rfmt>
    <rfmt sheetId="1" sqref="A137" start="0" length="0">
      <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137" start="0" length="0">
      <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37" start="0" length="0">
      <dxf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37" start="0" length="0">
      <dxf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37" start="0" length="0">
      <dxf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33" sId="1">
    <nc r="C136">
      <v>612</v>
    </nc>
  </rcc>
  <rcc rId="2934" sId="1">
    <nc r="C135">
      <v>610</v>
    </nc>
  </rcc>
  <rcc rId="2935" sId="1">
    <nc r="C134">
      <v>600</v>
    </nc>
  </rcc>
  <rcc rId="2936" sId="1">
    <nc r="C131">
      <v>612</v>
    </nc>
  </rcc>
  <rcc rId="2937" sId="1">
    <nc r="C130">
      <v>610</v>
    </nc>
  </rcc>
  <rcc rId="2938" sId="1">
    <nc r="C129">
      <v>600</v>
    </nc>
  </rcc>
  <rcc rId="2939" sId="1" xfDxf="1" dxf="1">
    <nc r="B128" t="inlineStr">
      <is>
        <t>03 2 E2 50981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0" sId="1" xfDxf="1" dxf="1">
    <nc r="B129" t="inlineStr">
      <is>
        <t>03 2 E2 50981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1" sId="1" xfDxf="1" dxf="1">
    <nc r="B130" t="inlineStr">
      <is>
        <t>03 2 E2 50981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2" sId="1" xfDxf="1" dxf="1">
    <nc r="B131" t="inlineStr">
      <is>
        <t>03 2 E2 50981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3" sId="1" xfDxf="1" dxf="1">
    <nc r="B132" t="inlineStr">
      <is>
        <t>03 2 EВ 00000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4" sId="1" xfDxf="1" dxf="1">
    <nc r="B133" t="inlineStr">
      <is>
        <t>03 2 EВ 51792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5" sId="1" xfDxf="1" dxf="1">
    <nc r="B134" t="inlineStr">
      <is>
        <t>03 2 EВ 51792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6" sId="1" xfDxf="1" dxf="1">
    <nc r="B135" t="inlineStr">
      <is>
        <t>03 2 EВ 51792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7" sId="1" xfDxf="1" dxf="1">
    <nc r="B136" t="inlineStr">
      <is>
        <t>03 2 EВ 51792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8" sId="1" xfDxf="1" dxf="1">
    <nc r="A128" t="inlineStr">
      <is>
  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49" sId="1" xfDxf="1" dxf="1">
    <nc r="A129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0" sId="1" xfDxf="1" dxf="1">
    <nc r="A130" t="inlineStr">
      <is>
        <t>Субсидии бюджетным учреждениям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1" sId="1" xfDxf="1" dxf="1">
    <nc r="A131" t="inlineStr">
      <is>
        <t>Субсидии бюджетным учреждениям на  иные цели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2" sId="1" xfDxf="1" dxf="1">
    <nc r="A132" t="inlineStr">
      <is>
        <t>Мероприятия в рамках Федерального проекта "Патриотическое воспитание граждан Российской Федерации"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3" sId="1" xfDxf="1" dxf="1">
    <nc r="A133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4" sId="1" xfDxf="1" dxf="1">
    <nc r="A134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5" sId="1" xfDxf="1" dxf="1">
    <nc r="A135" t="inlineStr">
      <is>
        <t>Субсидии бюджетным учреждениям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6" sId="1" xfDxf="1" dxf="1">
    <nc r="A136" t="inlineStr">
      <is>
        <t>Субсидии бюджетным учреждениям на  иные цели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128:XFD136">
    <dxf>
      <fill>
        <patternFill>
          <bgColor theme="6" tint="0.59999389629810485"/>
        </patternFill>
      </fill>
    </dxf>
  </rfmt>
  <rcc rId="2957" sId="1">
    <nc r="D135">
      <f>D136</f>
    </nc>
  </rcc>
  <rcc rId="2958" sId="1">
    <nc r="E135">
      <f>E136</f>
    </nc>
  </rcc>
  <rcc rId="2959" sId="1">
    <nc r="F135">
      <f>F136</f>
    </nc>
  </rcc>
  <rcc rId="2960" sId="1">
    <nc r="D134">
      <f>D135</f>
    </nc>
  </rcc>
  <rcc rId="2961" sId="1">
    <nc r="E134">
      <f>E135</f>
    </nc>
  </rcc>
  <rcc rId="2962" sId="1">
    <nc r="F134">
      <f>F135</f>
    </nc>
  </rcc>
  <rcc rId="2963" sId="1">
    <nc r="D133">
      <f>D134</f>
    </nc>
  </rcc>
  <rcc rId="2964" sId="1">
    <nc r="E133">
      <f>E134</f>
    </nc>
  </rcc>
  <rcc rId="2965" sId="1">
    <nc r="F133">
      <f>F134</f>
    </nc>
  </rcc>
  <rcc rId="2966" sId="1">
    <nc r="D132">
      <f>D133</f>
    </nc>
  </rcc>
  <rcc rId="2967" sId="1">
    <nc r="E132">
      <f>E133</f>
    </nc>
  </rcc>
  <rcc rId="2968" sId="1">
    <nc r="F132">
      <f>F133</f>
    </nc>
  </rcc>
  <rcc rId="2969" sId="1">
    <nc r="D130">
      <f>D131</f>
    </nc>
  </rcc>
  <rcc rId="2970" sId="1">
    <nc r="E130">
      <f>E131</f>
    </nc>
  </rcc>
  <rcc rId="2971" sId="1">
    <nc r="F130">
      <f>F131</f>
    </nc>
  </rcc>
  <rcc rId="2972" sId="1">
    <nc r="D129">
      <f>D130</f>
    </nc>
  </rcc>
  <rcc rId="2973" sId="1">
    <nc r="E129">
      <f>E130</f>
    </nc>
  </rcc>
  <rcc rId="2974" sId="1">
    <nc r="F129">
      <f>F130</f>
    </nc>
  </rcc>
  <rcc rId="2975" sId="1">
    <nc r="D128">
      <f>D129</f>
    </nc>
  </rcc>
  <rcc rId="2976" sId="1">
    <nc r="E128">
      <f>E129</f>
    </nc>
  </rcc>
  <rcc rId="2977" sId="1">
    <nc r="F128">
      <f>F129</f>
    </nc>
  </rcc>
  <rcv guid="{D9B90A86-BE39-4FED-8226-084809D277F3}" action="delete"/>
  <rdn rId="0" localSheetId="1" customView="1" name="Z_D9B90A86_BE39_4FED_8226_084809D277F3_.wvu.PrintArea" hidden="1" oldHidden="1">
    <formula>'программы '!$A$1:$F$776</formula>
    <oldFormula>'программы '!$A$1:$F$776</oldFormula>
  </rdn>
  <rdn rId="0" localSheetId="1" customView="1" name="Z_D9B90A86_BE39_4FED_8226_084809D277F3_.wvu.Rows" hidden="1" oldHidden="1">
    <formula>'программы '!$254:$258</formula>
    <oldFormula>'программы '!$254:$258</oldFormula>
  </rdn>
  <rdn rId="0" localSheetId="1" customView="1" name="Z_D9B90A86_BE39_4FED_8226_084809D277F3_.wvu.FilterData" hidden="1" oldHidden="1">
    <formula>'программы '!$A$1:$A$789</formula>
    <oldFormula>'программы '!$A$1:$A$789</oldFormula>
  </rdn>
  <rcv guid="{D9B90A86-BE39-4FED-8226-084809D277F3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>
    <oc r="D66">
      <f>D71+D75+D83+D88+D99+D137+D141+D145+D67+D103+D111+D124+D115+D107+D79+D95</f>
    </oc>
    <nc r="D66">
      <f>D71+D75+D83+D88+D99+D137+D141+D145+D67+D103+D111+D124+D115+D107+D79+D95+D132</f>
    </nc>
  </rcc>
  <rcc rId="2982" sId="1">
    <oc r="E66">
      <f>E71+E75+E83+E88+E99+E137+E141+E145+E67+E103+E111+E124+E115+E107+E79+E95</f>
    </oc>
    <nc r="E66">
      <f>E71+E75+E83+E88+E99+E137+E141+E145+E67+E103+E111+E124+E115+E107+E79+E95+E132</f>
    </nc>
  </rcc>
  <rcc rId="2983" sId="1">
    <oc r="F66">
      <f>F71+F75+F83+F88+F99+F137+F141+F145+F67+F103+F111+F124+F115+F107+F79+F95</f>
    </oc>
    <nc r="F66">
      <f>F71+F75+F83+F88+F99+F137+F141+F145+F67+F103+F111+F124+F115+F107+F79+F95+F132</f>
    </nc>
  </rcc>
  <rrc rId="2984" sId="1" ref="A125:XFD125" action="insertRow">
    <undo index="0" exp="area" ref3D="1" dr="$A$254:$XFD$258" dn="Z_D9B90A86_BE39_4FED_8226_084809D277F3_.wvu.Rows" sId="1"/>
    <undo index="0" exp="area" ref3D="1" dr="$A$254:$XFD$258" dn="Z_30E81E54_DD45_4653_9DCD_548F6723F554_.wvu.Rows" sId="1"/>
  </rrc>
  <rcc rId="2985" sId="1" xfDxf="1" dxf="1">
    <nc r="B125" t="inlineStr">
      <is>
        <t>03 2 Е2 50970</t>
      </is>
    </nc>
    <ndxf>
      <font>
        <name val="Times New Roman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86" sId="1" xfDxf="1" dxf="1">
    <nc r="A125" t="inlineStr">
      <is>
        <t>Создание в общеобразовательных организациях, расположенных в сельской местности, условий для занятий физической культурой и спортом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5:XFD125">
    <dxf>
      <fill>
        <patternFill patternType="solid">
          <bgColor theme="6" tint="0.59999389629810485"/>
        </patternFill>
      </fill>
    </dxf>
  </rfmt>
  <rcc rId="2987" sId="1">
    <nc r="D125">
      <f>D126</f>
    </nc>
  </rcc>
  <rcc rId="2988" sId="1">
    <nc r="E125">
      <f>E126</f>
    </nc>
  </rcc>
  <rcc rId="2989" sId="1">
    <nc r="F125">
      <f>F126</f>
    </nc>
  </rcc>
  <rcc rId="2990" sId="1">
    <oc r="D124">
      <f>D125</f>
    </oc>
    <nc r="D124">
      <f>D125+D129</f>
    </nc>
  </rcc>
  <rcc rId="2991" sId="1">
    <oc r="E124">
      <f>E125</f>
    </oc>
    <nc r="E124">
      <f>E125+E129</f>
    </nc>
  </rcc>
  <rcc rId="2992" sId="1">
    <oc r="F124">
      <f>F125</f>
    </oc>
    <nc r="F124">
      <f>F125+F129</f>
    </nc>
  </rcc>
  <rcv guid="{D9B90A86-BE39-4FED-8226-084809D277F3}" action="delete"/>
  <rdn rId="0" localSheetId="1" customView="1" name="Z_D9B90A86_BE39_4FED_8226_084809D277F3_.wvu.PrintArea" hidden="1" oldHidden="1">
    <formula>'программы '!$A$1:$F$777</formula>
    <oldFormula>'программы '!$A$1:$F$777</oldFormula>
  </rdn>
  <rdn rId="0" localSheetId="1" customView="1" name="Z_D9B90A86_BE39_4FED_8226_084809D277F3_.wvu.Rows" hidden="1" oldHidden="1">
    <formula>'программы '!$255:$259</formula>
    <oldFormula>'программы '!$255:$259</oldFormula>
  </rdn>
  <rdn rId="0" localSheetId="1" customView="1" name="Z_D9B90A86_BE39_4FED_8226_084809D277F3_.wvu.FilterData" hidden="1" oldHidden="1">
    <formula>'программы '!$A$1:$A$790</formula>
    <oldFormula>'программы '!$A$1:$A$790</oldFormula>
  </rdn>
  <rcv guid="{D9B90A86-BE39-4FED-8226-084809D277F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96" sId="1" ref="A164:XFD164" action="insertRow">
    <undo index="0" exp="area" ref3D="1" dr="$A$255:$XFD$259" dn="Z_D9B90A86_BE39_4FED_8226_084809D277F3_.wvu.Rows" sId="1"/>
    <undo index="0" exp="area" ref3D="1" dr="$A$255:$XFD$259" dn="Z_30E81E54_DD45_4653_9DCD_548F6723F554_.wvu.Rows" sId="1"/>
  </rrc>
  <rrc rId="2997" sId="1" ref="A164:XFD164" action="insertRow">
    <undo index="0" exp="area" ref3D="1" dr="$A$256:$XFD$260" dn="Z_D9B90A86_BE39_4FED_8226_084809D277F3_.wvu.Rows" sId="1"/>
    <undo index="0" exp="area" ref3D="1" dr="$A$256:$XFD$260" dn="Z_30E81E54_DD45_4653_9DCD_548F6723F554_.wvu.Rows" sId="1"/>
  </rrc>
  <rrc rId="2998" sId="1" ref="A164:XFD164" action="insertRow">
    <undo index="0" exp="area" ref3D="1" dr="$A$257:$XFD$261" dn="Z_D9B90A86_BE39_4FED_8226_084809D277F3_.wvu.Rows" sId="1"/>
    <undo index="0" exp="area" ref3D="1" dr="$A$257:$XFD$261" dn="Z_30E81E54_DD45_4653_9DCD_548F6723F554_.wvu.Rows" sId="1"/>
  </rrc>
  <rrc rId="2999" sId="1" ref="A164:XFD164" action="insertRow">
    <undo index="0" exp="area" ref3D="1" dr="$A$258:$XFD$262" dn="Z_D9B90A86_BE39_4FED_8226_084809D277F3_.wvu.Rows" sId="1"/>
    <undo index="0" exp="area" ref3D="1" dr="$A$258:$XFD$262" dn="Z_30E81E54_DD45_4653_9DCD_548F6723F554_.wvu.Rows" sId="1"/>
  </rrc>
  <rrc rId="3000" sId="1" ref="A164:XFD164" action="insertRow">
    <undo index="0" exp="area" ref3D="1" dr="$A$259:$XFD$263" dn="Z_D9B90A86_BE39_4FED_8226_084809D277F3_.wvu.Rows" sId="1"/>
    <undo index="0" exp="area" ref3D="1" dr="$A$259:$XFD$263" dn="Z_30E81E54_DD45_4653_9DCD_548F6723F554_.wvu.Rows" sId="1"/>
  </rrc>
  <rcc rId="3001" sId="1" xfDxf="1" dxf="1">
    <nc r="B164" t="inlineStr">
      <is>
        <t>03 3 E2 00000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2" sId="1" xfDxf="1" dxf="1">
    <nc r="B165" t="inlineStr">
      <is>
        <t>03 3 E2 51712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3" sId="1" xfDxf="1" dxf="1">
    <nc r="B166" t="inlineStr">
      <is>
        <t>03 3 E2 51712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4" sId="1" xfDxf="1" dxf="1">
    <nc r="B167" t="inlineStr">
      <is>
        <t>03 3 E2 51712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5" sId="1" xfDxf="1" dxf="1">
    <nc r="B168" t="inlineStr">
      <is>
        <t>03 3 E2 51712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6" sId="1">
    <nc r="C168">
      <v>612</v>
    </nc>
  </rcc>
  <rcc rId="3007" sId="1">
    <nc r="C167">
      <v>610</v>
    </nc>
  </rcc>
  <rcc rId="3008" sId="1">
    <nc r="C166">
      <v>600</v>
    </nc>
  </rcc>
  <rcc rId="3009" sId="1" xfDxf="1" dxf="1">
    <nc r="A164" t="inlineStr">
      <is>
        <t>Мероприятия в рамках Федерального проекта "Успех каждого ребенка"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0" sId="1" xfDxf="1" dxf="1">
    <nc r="A165" t="inlineStr">
      <is>
    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организациях.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1" sId="1" xfDxf="1" dxf="1">
    <nc r="A166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2" sId="1" xfDxf="1" dxf="1">
    <nc r="A167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3" sId="1" xfDxf="1" dxf="1">
    <nc r="A168" t="inlineStr">
      <is>
        <t>Субсидии бюджетным учреждениям на иные цели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4" sId="1">
    <nc r="D167">
      <f>D168</f>
    </nc>
  </rcc>
  <rcc rId="3015" sId="1">
    <nc r="E167">
      <f>E168</f>
    </nc>
  </rcc>
  <rcc rId="3016" sId="1">
    <nc r="F167">
      <f>F168</f>
    </nc>
  </rcc>
  <rcc rId="3017" sId="1">
    <nc r="D166">
      <f>D167</f>
    </nc>
  </rcc>
  <rcc rId="3018" sId="1">
    <nc r="E166">
      <f>E167</f>
    </nc>
  </rcc>
  <rcc rId="3019" sId="1">
    <nc r="F166">
      <f>F167</f>
    </nc>
  </rcc>
  <rcc rId="3020" sId="1">
    <nc r="D165">
      <f>D166</f>
    </nc>
  </rcc>
  <rcc rId="3021" sId="1">
    <nc r="E165">
      <f>E166</f>
    </nc>
  </rcc>
  <rcc rId="3022" sId="1">
    <nc r="F165">
      <f>F166</f>
    </nc>
  </rcc>
  <rcc rId="3023" sId="1">
    <nc r="D164">
      <f>D165</f>
    </nc>
  </rcc>
  <rcc rId="3024" sId="1">
    <nc r="E164">
      <f>E165</f>
    </nc>
  </rcc>
  <rcc rId="3025" sId="1">
    <nc r="F164">
      <f>F165</f>
    </nc>
  </rcc>
  <rrc rId="3026" sId="1" ref="A163:XFD167" action="insertRow">
    <undo index="0" exp="area" ref3D="1" dr="$A$260:$XFD$264" dn="Z_D9B90A86_BE39_4FED_8226_084809D277F3_.wvu.Rows" sId="1"/>
    <undo index="0" exp="area" ref3D="1" dr="$A$260:$XFD$264" dn="Z_30E81E54_DD45_4653_9DCD_548F6723F554_.wvu.Rows" sId="1"/>
  </rrc>
  <rm rId="3027" sheetId="1" source="A169:XFD173" destination="A163:XFD167" sourceSheetId="1">
    <rfmt sheetId="1" xfDxf="1" sqref="A163:XFD163" start="0" length="0">
      <dxf>
        <font>
          <name val="Times New Roman"/>
          <scheme val="none"/>
        </font>
        <alignment vertical="center" readingOrder="0"/>
      </dxf>
    </rfmt>
    <rfmt sheetId="1" xfDxf="1" sqref="A164:XFD164" start="0" length="0">
      <dxf>
        <font>
          <name val="Times New Roman"/>
          <scheme val="none"/>
        </font>
        <alignment vertical="center" readingOrder="0"/>
      </dxf>
    </rfmt>
    <rfmt sheetId="1" xfDxf="1" sqref="A165:XFD165" start="0" length="0">
      <dxf>
        <font>
          <name val="Times New Roman"/>
          <scheme val="none"/>
        </font>
        <alignment vertical="center" readingOrder="0"/>
      </dxf>
    </rfmt>
    <rfmt sheetId="1" xfDxf="1" sqref="A166:XFD166" start="0" length="0">
      <dxf>
        <font>
          <name val="Times New Roman"/>
          <scheme val="none"/>
        </font>
        <alignment vertical="center" readingOrder="0"/>
      </dxf>
    </rfmt>
    <rfmt sheetId="1" xfDxf="1" sqref="A167:XFD167" start="0" length="0">
      <dxf>
        <font>
          <name val="Times New Roman"/>
          <scheme val="none"/>
        </font>
        <alignment vertical="center" readingOrder="0"/>
      </dxf>
    </rfmt>
    <rfmt sheetId="1" sqref="A163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3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3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4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4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4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4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4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4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5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5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5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5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5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6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6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6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6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6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6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7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7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7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7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7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7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28" sId="1" ref="A169:XFD169" action="deleteRow">
    <undo index="0" exp="area" ref3D="1" dr="$A$265:$XFD$269" dn="Z_D9B90A86_BE39_4FED_8226_084809D277F3_.wvu.Rows" sId="1"/>
    <undo index="0" exp="area" ref3D="1" dr="$A$265:$XFD$269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rc rId="3029" sId="1" ref="A169:XFD169" action="deleteRow">
    <undo index="0" exp="area" ref3D="1" dr="$A$264:$XFD$268" dn="Z_D9B90A86_BE39_4FED_8226_084809D277F3_.wvu.Rows" sId="1"/>
    <undo index="0" exp="area" ref3D="1" dr="$A$264:$XFD$268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rc rId="3030" sId="1" ref="A169:XFD169" action="deleteRow">
    <undo index="0" exp="area" ref3D="1" dr="$A$263:$XFD$267" dn="Z_D9B90A86_BE39_4FED_8226_084809D277F3_.wvu.Rows" sId="1"/>
    <undo index="0" exp="area" ref3D="1" dr="$A$263:$XFD$267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rc rId="3031" sId="1" ref="A169:XFD169" action="deleteRow">
    <undo index="0" exp="area" ref3D="1" dr="$A$262:$XFD$266" dn="Z_D9B90A86_BE39_4FED_8226_084809D277F3_.wvu.Rows" sId="1"/>
    <undo index="0" exp="area" ref3D="1" dr="$A$262:$XFD$266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rc rId="3032" sId="1" ref="A169:XFD169" action="deleteRow">
    <undo index="0" exp="area" ref3D="1" dr="$A$261:$XFD$265" dn="Z_D9B90A86_BE39_4FED_8226_084809D277F3_.wvu.Rows" sId="1"/>
    <undo index="0" exp="area" ref3D="1" dr="$A$261:$XFD$265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cc rId="3033" sId="1">
    <oc r="D150">
      <f>D151+D155+D159+D168</f>
    </oc>
    <nc r="D150">
      <f>D151+D155+D159+D168+D163</f>
    </nc>
  </rcc>
  <rcc rId="3034" sId="1">
    <oc r="E150">
      <f>E151+E155+E159+E168</f>
    </oc>
    <nc r="E150">
      <f>E151+E155+E159+E168+E163</f>
    </nc>
  </rcc>
  <rcc rId="3035" sId="1">
    <oc r="F150">
      <f>F151+F155+F159+F168</f>
    </oc>
    <nc r="F150">
      <f>F151+F155+F159+F168+F163</f>
    </nc>
  </rcc>
  <rfmt sheetId="1" sqref="A163:XFD167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'!$A$1:$F$782</formula>
    <oldFormula>'программы '!$A$1:$F$782</oldFormula>
  </rdn>
  <rdn rId="0" localSheetId="1" customView="1" name="Z_D9B90A86_BE39_4FED_8226_084809D277F3_.wvu.Rows" hidden="1" oldHidden="1">
    <formula>'программы '!$260:$264</formula>
    <oldFormula>'программы '!$260:$264</oldFormula>
  </rdn>
  <rdn rId="0" localSheetId="1" customView="1" name="Z_D9B90A86_BE39_4FED_8226_084809D277F3_.wvu.FilterData" hidden="1" oldHidden="1">
    <formula>'программы '!$A$1:$A$795</formula>
    <oldFormula>'программы '!$A$1:$A$795</oldFormula>
  </rdn>
  <rcv guid="{D9B90A86-BE39-4FED-8226-084809D277F3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9" sId="1" ref="A205:XFD205" action="insertRow">
    <undo index="0" exp="area" ref3D="1" dr="$A$260:$XFD$264" dn="Z_D9B90A86_BE39_4FED_8226_084809D277F3_.wvu.Rows" sId="1"/>
    <undo index="0" exp="area" ref3D="1" dr="$A$260:$XFD$264" dn="Z_30E81E54_DD45_4653_9DCD_548F6723F554_.wvu.Rows" sId="1"/>
  </rrc>
  <rrc rId="3040" sId="1" ref="A205:XFD205" action="insertRow">
    <undo index="0" exp="area" ref3D="1" dr="$A$261:$XFD$265" dn="Z_D9B90A86_BE39_4FED_8226_084809D277F3_.wvu.Rows" sId="1"/>
    <undo index="0" exp="area" ref3D="1" dr="$A$261:$XFD$265" dn="Z_30E81E54_DD45_4653_9DCD_548F6723F554_.wvu.Rows" sId="1"/>
  </rrc>
  <rrc rId="3041" sId="1" ref="A205:XFD205" action="insertRow">
    <undo index="0" exp="area" ref3D="1" dr="$A$262:$XFD$266" dn="Z_D9B90A86_BE39_4FED_8226_084809D277F3_.wvu.Rows" sId="1"/>
    <undo index="0" exp="area" ref3D="1" dr="$A$262:$XFD$266" dn="Z_30E81E54_DD45_4653_9DCD_548F6723F554_.wvu.Rows" sId="1"/>
  </rrc>
  <rrc rId="3042" sId="1" ref="A205:XFD205" action="insertRow">
    <undo index="0" exp="area" ref3D="1" dr="$A$263:$XFD$267" dn="Z_D9B90A86_BE39_4FED_8226_084809D277F3_.wvu.Rows" sId="1"/>
    <undo index="0" exp="area" ref3D="1" dr="$A$263:$XFD$267" dn="Z_30E81E54_DD45_4653_9DCD_548F6723F554_.wvu.Rows" sId="1"/>
  </rrc>
  <rcc rId="3043" sId="1" xfDxf="1" s="1" dxf="1">
    <nc r="B205" t="inlineStr">
      <is>
        <t>03 5 00 R4941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44" sId="1" xfDxf="1" s="1" dxf="1">
    <nc r="B206" t="inlineStr">
      <is>
        <t>03 5 00 R4941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45" sId="1" xfDxf="1" s="1" dxf="1">
    <nc r="B207" t="inlineStr">
      <is>
        <t>03 5 00 R4941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46" sId="1" xfDxf="1" s="1" dxf="1">
    <nc r="B208" t="inlineStr">
      <is>
        <t>03 5 00 R4941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5:F208" start="0" length="2147483647">
    <dxf>
      <font>
        <b val="0"/>
      </font>
    </dxf>
  </rfmt>
  <rcc rId="3047" sId="1">
    <nc r="C208">
      <v>612</v>
    </nc>
  </rcc>
  <rcc rId="3048" sId="1">
    <nc r="C207">
      <v>610</v>
    </nc>
  </rcc>
  <rcc rId="3049" sId="1">
    <nc r="C206">
      <v>600</v>
    </nc>
  </rcc>
  <rcc rId="3050" sId="1" xfDxf="1" dxf="1">
    <nc r="A205" t="inlineStr">
      <is>
    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организация отдыха детей и их оздоровления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051" sId="1" xfDxf="1" dxf="1">
    <nc r="A206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052" sId="1" xfDxf="1" dxf="1">
    <nc r="A207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053" sId="1" xfDxf="1" dxf="1">
    <nc r="A208" t="inlineStr">
      <is>
        <t>Субсидии бюджетным учреждениям на иные цели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054" sId="1">
    <nc r="D207">
      <f>D208</f>
    </nc>
  </rcc>
  <rcc rId="3055" sId="1">
    <nc r="E207">
      <f>E208</f>
    </nc>
  </rcc>
  <rcc rId="3056" sId="1">
    <nc r="F207">
      <f>F208</f>
    </nc>
  </rcc>
  <rcc rId="3057" sId="1">
    <nc r="D206">
      <f>D207</f>
    </nc>
  </rcc>
  <rcc rId="3058" sId="1">
    <nc r="E206">
      <f>E207</f>
    </nc>
  </rcc>
  <rcc rId="3059" sId="1">
    <nc r="F206">
      <f>F207</f>
    </nc>
  </rcc>
  <rcc rId="3060" sId="1">
    <nc r="D205">
      <f>D206</f>
    </nc>
  </rcc>
  <rcc rId="3061" sId="1">
    <nc r="E205">
      <f>E206</f>
    </nc>
  </rcc>
  <rcc rId="3062" sId="1">
    <nc r="F205">
      <f>F206</f>
    </nc>
  </rcc>
  <rcc rId="3063" sId="1">
    <oc r="D204">
      <f>D209+D213</f>
    </oc>
    <nc r="D204">
      <f>D209+D213+D205</f>
    </nc>
  </rcc>
  <rcc rId="3064" sId="1">
    <oc r="E204">
      <f>E209+E213</f>
    </oc>
    <nc r="E204">
      <f>E209+E213+E205</f>
    </nc>
  </rcc>
  <rcc rId="3065" sId="1">
    <oc r="F204">
      <f>F209+F213</f>
    </oc>
    <nc r="F204">
      <f>F209+F213+F205</f>
    </nc>
  </rcc>
  <rcv guid="{D9B90A86-BE39-4FED-8226-084809D277F3}" action="delete"/>
  <rdn rId="0" localSheetId="1" customView="1" name="Z_D9B90A86_BE39_4FED_8226_084809D277F3_.wvu.PrintArea" hidden="1" oldHidden="1">
    <formula>'программы '!$A$1:$F$786</formula>
    <oldFormula>'программы '!$A$1:$F$786</oldFormula>
  </rdn>
  <rdn rId="0" localSheetId="1" customView="1" name="Z_D9B90A86_BE39_4FED_8226_084809D277F3_.wvu.Rows" hidden="1" oldHidden="1">
    <formula>'программы '!$264:$268</formula>
    <oldFormula>'программы '!$264:$268</oldFormula>
  </rdn>
  <rdn rId="0" localSheetId="1" customView="1" name="Z_D9B90A86_BE39_4FED_8226_084809D277F3_.wvu.FilterData" hidden="1" oldHidden="1">
    <formula>'программы '!$A$1:$A$799</formula>
    <oldFormula>'программы '!$A$1:$A$799</oldFormula>
  </rdn>
  <rcv guid="{D9B90A86-BE39-4FED-8226-084809D277F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XFD208">
    <dxf>
      <fill>
        <patternFill patternType="solid">
          <bgColor theme="6" tint="0.59999389629810485"/>
        </patternFill>
      </fill>
    </dxf>
  </rfmt>
  <rrc rId="3069" sId="1" ref="A53:XFD53" action="insertRow">
    <undo index="0" exp="area" ref3D="1" dr="$A$264:$XFD$268" dn="Z_D9B90A86_BE39_4FED_8226_084809D277F3_.wvu.Rows" sId="1"/>
    <undo index="0" exp="area" ref3D="1" dr="$A$264:$XFD$268" dn="Z_30E81E54_DD45_4653_9DCD_548F6723F554_.wvu.Rows" sId="1"/>
  </rrc>
  <rrc rId="3070" sId="1" ref="A53:XFD53" action="insertRow">
    <undo index="0" exp="area" ref3D="1" dr="$A$265:$XFD$269" dn="Z_D9B90A86_BE39_4FED_8226_084809D277F3_.wvu.Rows" sId="1"/>
    <undo index="0" exp="area" ref3D="1" dr="$A$265:$XFD$269" dn="Z_30E81E54_DD45_4653_9DCD_548F6723F554_.wvu.Rows" sId="1"/>
  </rrc>
  <rrc rId="3071" sId="1" ref="A53:XFD53" action="insertRow">
    <undo index="0" exp="area" ref3D="1" dr="$A$266:$XFD$270" dn="Z_D9B90A86_BE39_4FED_8226_084809D277F3_.wvu.Rows" sId="1"/>
    <undo index="0" exp="area" ref3D="1" dr="$A$266:$XFD$270" dn="Z_30E81E54_DD45_4653_9DCD_548F6723F554_.wvu.Rows" sId="1"/>
  </rrc>
  <rrc rId="3072" sId="1" ref="A53:XFD53" action="insertRow">
    <undo index="0" exp="area" ref3D="1" dr="$A$267:$XFD$271" dn="Z_D9B90A86_BE39_4FED_8226_084809D277F3_.wvu.Rows" sId="1"/>
    <undo index="0" exp="area" ref3D="1" dr="$A$267:$XFD$271" dn="Z_30E81E54_DD45_4653_9DCD_548F6723F554_.wvu.Rows" sId="1"/>
  </rrc>
  <rcc rId="3073" sId="1">
    <nc r="C56">
      <v>612</v>
    </nc>
  </rcc>
  <rcc rId="3074" sId="1">
    <nc r="C55">
      <v>610</v>
    </nc>
  </rcc>
  <rcc rId="3075" sId="1">
    <nc r="C54">
      <v>600</v>
    </nc>
  </rcc>
  <rcc rId="3076" sId="1" xfDxf="1" dxf="1">
    <nc r="B56" t="inlineStr">
      <is>
        <t>03 1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77" sId="1" xfDxf="1" dxf="1">
    <nc r="B55" t="inlineStr">
      <is>
        <t>03 1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78" sId="1" xfDxf="1" dxf="1">
    <nc r="B54" t="inlineStr">
      <is>
        <t>03 1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79" sId="1" xfDxf="1" dxf="1">
    <nc r="B53" t="inlineStr">
      <is>
        <t>03 1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0" sId="1" xfDxf="1" dxf="1">
    <nc r="A53" t="inlineStr">
      <is>
    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1" sId="1" xfDxf="1" dxf="1">
    <nc r="A54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2" sId="1" xfDxf="1" dxf="1">
    <nc r="A55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3" sId="1" xfDxf="1" dxf="1">
    <nc r="A56" t="inlineStr">
      <is>
        <t>Субсидии бюджетным учреждениям на  иные цели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D55">
      <f>D56</f>
    </nc>
  </rcc>
  <rcc rId="3085" sId="1">
    <nc r="E55">
      <f>E56</f>
    </nc>
  </rcc>
  <rcc rId="3086" sId="1">
    <nc r="F55">
      <f>F56</f>
    </nc>
  </rcc>
  <rcc rId="3087" sId="1">
    <nc r="D54">
      <f>D55</f>
    </nc>
  </rcc>
  <rcc rId="3088" sId="1">
    <nc r="E54">
      <f>E55</f>
    </nc>
  </rcc>
  <rcc rId="3089" sId="1">
    <nc r="F54">
      <f>F55</f>
    </nc>
  </rcc>
  <rcc rId="3090" sId="1">
    <nc r="D53">
      <f>D54</f>
    </nc>
  </rcc>
  <rcc rId="3091" sId="1">
    <nc r="E53">
      <f>E54</f>
    </nc>
  </rcc>
  <rcc rId="3092" sId="1">
    <nc r="F53">
      <f>F54</f>
    </nc>
  </rcc>
  <rcc rId="3093" sId="1">
    <oc r="D40">
      <f>D41+D45+D61+D66+D49+D57</f>
    </oc>
    <nc r="D40">
      <f>D41+D45+D61+D66+D49+D57+D53</f>
    </nc>
  </rcc>
  <rcc rId="3094" sId="1">
    <oc r="E40">
      <f>E41+E45+E61+E66+E49+E57</f>
    </oc>
    <nc r="E40">
      <f>E41+E45+E61+E66+E49+E57+E53</f>
    </nc>
  </rcc>
  <rcc rId="3095" sId="1">
    <oc r="F40">
      <f>F41+F45+F61+F66+F49+F57</f>
    </oc>
    <nc r="F40">
      <f>F41+F45+F61+F66+F49+F57+F53</f>
    </nc>
  </rcc>
  <rfmt sheetId="1" sqref="A53:XFD56">
    <dxf>
      <fill>
        <patternFill patternType="solid">
          <bgColor theme="6" tint="0.59999389629810485"/>
        </patternFill>
      </fill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1:XFD1" action="insertRow">
    <undo index="0" exp="area" ref3D="1" dr="$A$230:$XFD$234" dn="Z_30E81E54_DD45_4653_9DCD_548F6723F554_.wvu.Rows" sId="1"/>
  </rrc>
  <rrc rId="2730" sId="1" ref="A1:XFD1" action="insertRow">
    <undo index="0" exp="area" ref3D="1" dr="$A$231:$XFD$235" dn="Z_30E81E54_DD45_4653_9DCD_548F6723F554_.wvu.Rows" sId="1"/>
  </rrc>
  <rrc rId="2731" sId="1" ref="A3:XFD3" action="insertRow">
    <undo index="0" exp="area" ref3D="1" dr="$A$232:$XFD$236" dn="Z_30E81E54_DD45_4653_9DCD_548F6723F554_.wvu.Rows" sId="1"/>
  </rrc>
  <rrc rId="2732" sId="1" ref="A3:XFD3" action="insertRow">
    <undo index="0" exp="area" ref3D="1" dr="$A$233:$XFD$237" dn="Z_30E81E54_DD45_4653_9DCD_548F6723F554_.wvu.Rows" sId="1"/>
  </rrc>
  <rrc rId="2733" sId="1" ref="A1:XFD1" action="deleteRow">
    <undo index="0" exp="area" ref3D="1" dr="$A$234:$XFD$238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34" sId="1" ref="A1:XFD1" action="deleteRow">
    <undo index="0" exp="area" ref3D="1" dr="$A$233:$XFD$237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35" sId="1" ref="A1:XFD1" action="deleteRow">
    <undo index="0" exp="area" ref3D="1" dr="$A$232:$XFD$236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36" sId="1" ref="A1:XFD1" action="deleteRow">
    <undo index="0" exp="area" ref3D="1" dr="$A$231:$XFD$235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37" sId="1" ref="A2:XFD2" action="insertRow">
    <undo index="0" exp="area" ref3D="1" dr="$A$230:$XFD$234" dn="Z_30E81E54_DD45_4653_9DCD_548F6723F554_.wvu.Rows" sId="1"/>
  </rrc>
  <rrc rId="2738" sId="1" ref="A2:XFD2" action="insertRow">
    <undo index="0" exp="area" ref3D="1" dr="$A$231:$XFD$235" dn="Z_30E81E54_DD45_4653_9DCD_548F6723F554_.wvu.Rows" sId="1"/>
  </rrc>
  <rcc rId="2739" sId="1" xfDxf="1" s="1" dxf="1">
    <nc r="F3" t="inlineStr">
      <is>
        <t xml:space="preserve"> Приложение № 5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2740" sId="1">
    <oc r="A1" t="inlineStr">
      <is>
        <t xml:space="preserve"> Приложение № 5</t>
      </is>
    </oc>
    <nc r="A1" t="inlineStr">
      <is>
        <t>Приложение № 4 к таблице поправок</t>
      </is>
    </nc>
  </rcc>
  <rcv guid="{30E81E54-DD45-4653-9DCD-548F6723F554}" action="delete"/>
  <rdn rId="0" localSheetId="1" customView="1" name="Z_30E81E54_DD45_4653_9DCD_548F6723F554_.wvu.PrintArea" hidden="1" oldHidden="1">
    <formula>'программы '!$A$1:$F$750</formula>
    <oldFormula>'программы '!$A$1:$F$750</oldFormula>
  </rdn>
  <rdn rId="0" localSheetId="1" customView="1" name="Z_30E81E54_DD45_4653_9DCD_548F6723F554_.wvu.Rows" hidden="1" oldHidden="1">
    <formula>'программы '!$232:$236</formula>
    <oldFormula>'программы '!$232:$236</oldFormula>
  </rdn>
  <rdn rId="0" localSheetId="1" customView="1" name="Z_30E81E54_DD45_4653_9DCD_548F6723F554_.wvu.FilterData" hidden="1" oldHidden="1">
    <formula>'программы '!$A$1:$A$763</formula>
    <oldFormula>'программы '!$A$1:$A$763</oldFormula>
  </rdn>
  <rcv guid="{30E81E54-DD45-4653-9DCD-548F6723F554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96" sId="1" ref="A83:XFD83" action="insertRow">
    <undo index="0" exp="area" ref3D="1" dr="$A$268:$XFD$272" dn="Z_D9B90A86_BE39_4FED_8226_084809D277F3_.wvu.Rows" sId="1"/>
    <undo index="0" exp="area" ref3D="1" dr="$A$268:$XFD$272" dn="Z_30E81E54_DD45_4653_9DCD_548F6723F554_.wvu.Rows" sId="1"/>
  </rrc>
  <rrc rId="3097" sId="1" ref="A83:XFD83" action="insertRow">
    <undo index="0" exp="area" ref3D="1" dr="$A$269:$XFD$273" dn="Z_D9B90A86_BE39_4FED_8226_084809D277F3_.wvu.Rows" sId="1"/>
    <undo index="0" exp="area" ref3D="1" dr="$A$269:$XFD$273" dn="Z_30E81E54_DD45_4653_9DCD_548F6723F554_.wvu.Rows" sId="1"/>
  </rrc>
  <rrc rId="3098" sId="1" ref="A83:XFD83" action="insertRow">
    <undo index="0" exp="area" ref3D="1" dr="$A$270:$XFD$274" dn="Z_D9B90A86_BE39_4FED_8226_084809D277F3_.wvu.Rows" sId="1"/>
    <undo index="0" exp="area" ref3D="1" dr="$A$270:$XFD$274" dn="Z_30E81E54_DD45_4653_9DCD_548F6723F554_.wvu.Rows" sId="1"/>
  </rrc>
  <rrc rId="3099" sId="1" ref="A83:XFD83" action="insertRow">
    <undo index="0" exp="area" ref3D="1" dr="$A$271:$XFD$275" dn="Z_D9B90A86_BE39_4FED_8226_084809D277F3_.wvu.Rows" sId="1"/>
    <undo index="0" exp="area" ref3D="1" dr="$A$271:$XFD$275" dn="Z_30E81E54_DD45_4653_9DCD_548F6723F554_.wvu.Rows" sId="1"/>
  </rrc>
  <rcc rId="3100" sId="1" xfDxf="1" dxf="1">
    <nc r="B83" t="inlineStr">
      <is>
        <t>03 2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1" sId="1" xfDxf="1" dxf="1">
    <nc r="B84" t="inlineStr">
      <is>
        <t>03 2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2" sId="1" xfDxf="1" dxf="1">
    <nc r="B85" t="inlineStr">
      <is>
        <t>03 2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3" sId="1" xfDxf="1" dxf="1">
    <nc r="B86" t="inlineStr">
      <is>
        <t>03 2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4" sId="1" numFmtId="34">
    <nc r="C86">
      <v>612</v>
    </nc>
  </rcc>
  <rcc rId="3105" sId="1" numFmtId="34">
    <nc r="C85">
      <v>610</v>
    </nc>
  </rcc>
  <rcc rId="3106" sId="1" numFmtId="34">
    <nc r="C84">
      <v>600</v>
    </nc>
  </rcc>
  <rcc rId="3107" sId="1" xfDxf="1" dxf="1">
    <nc r="A83" t="inlineStr">
      <is>
    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8" sId="1" xfDxf="1" dxf="1">
    <nc r="A84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9" sId="1" xfDxf="1" dxf="1">
    <nc r="A85" t="inlineStr">
      <is>
        <t>Субсидии бюджетным учреждения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10" sId="1" xfDxf="1" dxf="1">
    <nc r="A86" t="inlineStr">
      <is>
        <t>Субсидии бюджетным учреждениям на  иные цели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11" sId="1">
    <nc r="D85">
      <f>D86</f>
    </nc>
  </rcc>
  <rcc rId="3112" sId="1">
    <nc r="E85">
      <f>E86</f>
    </nc>
  </rcc>
  <rcc rId="3113" sId="1">
    <nc r="F85">
      <f>F86</f>
    </nc>
  </rcc>
  <rcc rId="3114" sId="1">
    <nc r="D84">
      <f>D85</f>
    </nc>
  </rcc>
  <rcc rId="3115" sId="1">
    <nc r="E84">
      <f>E85</f>
    </nc>
  </rcc>
  <rcc rId="3116" sId="1">
    <nc r="F84">
      <f>F85</f>
    </nc>
  </rcc>
  <rcc rId="3117" sId="1">
    <nc r="D83">
      <f>D84</f>
    </nc>
  </rcc>
  <rcc rId="3118" sId="1">
    <nc r="E83">
      <f>E84</f>
    </nc>
  </rcc>
  <rcc rId="3119" sId="1">
    <nc r="F83">
      <f>F84</f>
    </nc>
  </rcc>
  <rcc rId="3120" sId="1">
    <oc r="D70">
      <f>D75+D79+D91+D96+D107+D146+D150+D154+D71+D111+D119+D132+D123+D115+D87+D103+D141</f>
    </oc>
    <nc r="D70">
      <f>D75+D79+D91+D96+D107+D146+D150+D154+D71+D111+D119+D132+D123+D115+D87+D103+D141+D83</f>
    </nc>
  </rcc>
  <rcc rId="3121" sId="1">
    <oc r="E70">
      <f>E75+E79+E91+E96+E107+E146+E150+E154+E71+E111+E119+E132+E123+E115+E87+E103+E141</f>
    </oc>
    <nc r="E70">
      <f>E75+E79+E91+E96+E107+E146+E150+E154+E71+E111+E119+E132+E123+E115+E87+E103+E141+E83</f>
    </nc>
  </rcc>
  <rcc rId="3122" sId="1">
    <oc r="F70">
      <f>F75+F79+F91+F96+F107+F146+F150+F154+F71+F111+F119+F132+F123+F115+F87+F103+F141</f>
    </oc>
    <nc r="F70">
      <f>F75+F79+F91+F96+F107+F146+F150+F154+F71+F111+F119+F132+F123+F115+F87+F103+F141+F83</f>
    </nc>
  </rcc>
  <rcv guid="{D9B90A86-BE39-4FED-8226-084809D277F3}" action="delete"/>
  <rdn rId="0" localSheetId="1" customView="1" name="Z_D9B90A86_BE39_4FED_8226_084809D277F3_.wvu.PrintArea" hidden="1" oldHidden="1">
    <formula>'программы '!$A$1:$F$794</formula>
    <oldFormula>'программы '!$A$1:$F$794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'!$A$1:$A$807</formula>
    <oldFormula>'программы '!$A$1:$A$807</oldFormula>
  </rdn>
  <rcv guid="{D9B90A86-BE39-4FED-8226-084809D277F3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3:XFD86">
    <dxf>
      <fill>
        <patternFill patternType="solid">
          <bgColor theme="6" tint="0.59999389629810485"/>
        </patternFill>
      </fill>
    </dxf>
  </rfmt>
  <rrc rId="3126" sId="1" ref="A719:XFD719" action="insertRow"/>
  <rrc rId="3127" sId="1" ref="A719:XFD719" action="insertRow"/>
  <rrc rId="3128" sId="1" ref="A719:XFD719" action="insertRow"/>
  <rrc rId="3129" sId="1" ref="A719:XFD719" action="insertRow"/>
  <rrc rId="3130" sId="1" ref="A720:XFD720" action="insertRow"/>
  <rfmt sheetId="1" sqref="A719:A723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3131" sId="1" xfDxf="1" dxf="1">
    <nc r="B719" t="inlineStr">
      <is>
        <t>60 0 00 00000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2" sId="1" xfDxf="1" dxf="1">
    <nc r="B720" t="inlineStr">
      <is>
        <t>60 0 00 80020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3" sId="1" xfDxf="1" dxf="1">
    <nc r="B721" t="inlineStr">
      <is>
        <t>60 0 00 80020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4" sId="1" xfDxf="1" dxf="1">
    <nc r="B722" t="inlineStr">
      <is>
        <t>60 0 00 80020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5" sId="1" xfDxf="1" dxf="1">
    <nc r="B723" t="inlineStr">
      <is>
        <t>60 0 00 80020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6" sId="1">
    <nc r="C723" t="inlineStr">
      <is>
        <t>831</t>
      </is>
    </nc>
  </rcc>
  <rcc rId="3137" sId="1">
    <nc r="C722" t="inlineStr">
      <is>
        <t>830</t>
      </is>
    </nc>
  </rcc>
  <rcc rId="3138" sId="1">
    <nc r="C721" t="inlineStr">
      <is>
        <t>800</t>
      </is>
    </nc>
  </rcc>
  <rcc rId="3139" sId="1" xfDxf="1" dxf="1">
    <nc r="A719" t="inlineStr">
      <is>
        <t>Расходы на исполнение судебных актов по обращению взыскания на средства  бюджета муниципального образования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0" sId="1" xfDxf="1" dxf="1">
    <nc r="A720" t="inlineStr">
      <is>
        <t>Прочие выплаты по обязательствам муниципального образования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1" sId="1" xfDxf="1" dxf="1">
    <nc r="A721" t="inlineStr">
      <is>
        <t>Иные бюджетные ассигнования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2" sId="1" xfDxf="1" dxf="1">
    <nc r="A722" t="inlineStr">
      <is>
        <t>Исполнение судебных актов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 xfDxf="1" dxf="1">
    <nc r="A72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719:F719" start="0" length="2147483647">
    <dxf>
      <font>
        <b/>
      </font>
    </dxf>
  </rfmt>
  <rfmt sheetId="1" sqref="A719:F719" start="0" length="2147483647">
    <dxf>
      <font>
        <i/>
      </font>
    </dxf>
  </rfmt>
  <rfmt sheetId="1" sqref="A719:XFD723">
    <dxf>
      <fill>
        <patternFill patternType="solid">
          <bgColor theme="6" tint="0.59999389629810485"/>
        </patternFill>
      </fill>
    </dxf>
  </rfmt>
  <rcc rId="3144" sId="1">
    <nc r="D722">
      <f>D723</f>
    </nc>
  </rcc>
  <rcc rId="3145" sId="1">
    <nc r="E722">
      <f>E723</f>
    </nc>
  </rcc>
  <rcc rId="3146" sId="1">
    <nc r="F722">
      <f>F723</f>
    </nc>
  </rcc>
  <rcc rId="3147" sId="1">
    <nc r="D721">
      <f>D722</f>
    </nc>
  </rcc>
  <rcc rId="3148" sId="1">
    <nc r="E721">
      <f>E722</f>
    </nc>
  </rcc>
  <rcc rId="3149" sId="1">
    <nc r="F721">
      <f>F722</f>
    </nc>
  </rcc>
  <rcc rId="3150" sId="1">
    <nc r="D720">
      <f>D721</f>
    </nc>
  </rcc>
  <rcc rId="3151" sId="1">
    <nc r="E720">
      <f>E721</f>
    </nc>
  </rcc>
  <rcc rId="3152" sId="1">
    <nc r="F720">
      <f>F721</f>
    </nc>
  </rcc>
  <rcc rId="3153" sId="1">
    <nc r="D719">
      <f>D720</f>
    </nc>
  </rcc>
  <rcc rId="3154" sId="1">
    <nc r="E719">
      <f>E720</f>
    </nc>
  </rcc>
  <rcc rId="3155" sId="1">
    <nc r="F719">
      <f>F720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6" sId="1">
    <oc r="D554">
      <f>D555+D560+D578+D595+D641+D647+D657+D669+D674+D724+D758+D771+D781+D789</f>
    </oc>
    <nc r="D554">
      <f>D555+D560+D578+D595+D641+D647+D657+D669+D674+D724+D758+D771+D781+D789+D719</f>
    </nc>
  </rcc>
  <rcc rId="3157" sId="1">
    <oc r="E554">
      <f>E555+E560+E578+E595+E641+E647+E657+E669+E674+E724+E758+E771+E781+E789</f>
    </oc>
    <nc r="E554">
      <f>E555+E560+E578+E595+E641+E647+E657+E669+E674+E724+E758+E771+E781+E789+E719</f>
    </nc>
  </rcc>
  <rcc rId="3158" sId="1">
    <oc r="F554">
      <f>F555+F560+F578+F595+F641+F647+F657+F669+F674+F724+F758+F771+F781+F789</f>
    </oc>
    <nc r="F554">
      <f>F555+F560+F578+F595+F641+F647+F657+F669+F674+F724+F758+F771+F781+F789+F719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9" sId="1" ref="A324:XFD324" action="insertRow"/>
  <rrc rId="3160" sId="1" ref="A324:XFD324" action="insertRow"/>
  <rrc rId="3161" sId="1" ref="A324:XFD324" action="insertRow"/>
  <rrc rId="3162" sId="1" ref="A324:XFD324" action="insertRow"/>
  <rcc rId="3163" sId="1" quotePrefix="1">
    <nc r="C327" t="inlineStr">
      <is>
        <t>244</t>
      </is>
    </nc>
  </rcc>
  <rcc rId="3164" sId="1" quotePrefix="1">
    <nc r="C326" t="inlineStr">
      <is>
        <t>240</t>
      </is>
    </nc>
  </rcc>
  <rcc rId="3165" sId="1" quotePrefix="1">
    <nc r="C325" t="inlineStr">
      <is>
        <t>200</t>
      </is>
    </nc>
  </rcc>
  <rcc rId="3166" sId="1" xfDxf="1" dxf="1">
    <nc r="B324" t="inlineStr">
      <is>
        <t>08 0 00 S9170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67" sId="1" xfDxf="1" dxf="1">
    <nc r="B325" t="inlineStr">
      <is>
        <t>08 0 00 S9170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68" sId="1" xfDxf="1" dxf="1">
    <nc r="B326" t="inlineStr">
      <is>
        <t>08 0 00 S9170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69" sId="1" xfDxf="1" dxf="1">
    <nc r="B327" t="inlineStr">
      <is>
        <t>08 0 00 S9170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0" sId="1" xfDxf="1" dxf="1">
    <nc r="A324" t="inlineStr">
      <is>
        <t>Мероприятия в сфере общественного пассажирского транспорта и транспортной инфраструктуры (содержание и ремонт железнодорожного пути технологической узкоколейной железной дороги "Липаково-Лужма-Сеза")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1" sId="1" xfDxf="1" dxf="1">
    <nc r="A325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2" sId="1" xfDxf="1" dxf="1">
    <nc r="A326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3" sId="1" xfDxf="1" dxf="1">
    <nc r="A327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4" sId="1">
    <nc r="D326">
      <f>D327</f>
    </nc>
  </rcc>
  <rcc rId="3175" sId="1">
    <nc r="E326">
      <f>E327</f>
    </nc>
  </rcc>
  <rcc rId="3176" sId="1">
    <nc r="F326">
      <f>F327</f>
    </nc>
  </rcc>
  <rcc rId="3177" sId="1">
    <nc r="D325">
      <f>D326</f>
    </nc>
  </rcc>
  <rcc rId="3178" sId="1">
    <nc r="E325">
      <f>E326</f>
    </nc>
  </rcc>
  <rcc rId="3179" sId="1">
    <nc r="F325">
      <f>F326</f>
    </nc>
  </rcc>
  <rcc rId="3180" sId="1">
    <nc r="D324">
      <f>D325</f>
    </nc>
  </rcc>
  <rcc rId="3181" sId="1">
    <nc r="E324">
      <f>E325</f>
    </nc>
  </rcc>
  <rcc rId="3182" sId="1">
    <nc r="F324">
      <f>F325</f>
    </nc>
  </rcc>
  <rfmt sheetId="1" sqref="A324:XFD327">
    <dxf>
      <fill>
        <patternFill>
          <bgColor theme="6" tint="0.59999389629810485"/>
        </patternFill>
      </fill>
    </dxf>
  </rfmt>
  <rcc rId="3183" sId="1">
    <oc r="D315">
      <f>D316+D320+D328+D333+D337</f>
    </oc>
    <nc r="D315">
      <f>D316+D320+D328+D333+D337+D324</f>
    </nc>
  </rcc>
  <rcc rId="3184" sId="1">
    <oc r="E315">
      <f>E316+E320+E328+E333+E337</f>
    </oc>
    <nc r="E315">
      <f>E316+E320+E328+E333+E337+E324</f>
    </nc>
  </rcc>
  <rcc rId="3185" sId="1">
    <oc r="F315">
      <f>F316+F320+F328+F333+F337</f>
    </oc>
    <nc r="F315">
      <f>F316+F320+F328+F333+F337+F324</f>
    </nc>
  </rcc>
  <rcv guid="{D9B90A86-BE39-4FED-8226-084809D277F3}" action="delete"/>
  <rdn rId="0" localSheetId="1" customView="1" name="Z_D9B90A86_BE39_4FED_8226_084809D277F3_.wvu.PrintArea" hidden="1" oldHidden="1">
    <formula>'программы '!$A$1:$F$803</formula>
    <oldFormula>'программы '!$A$1:$F$803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'!$A$1:$A$816</formula>
    <oldFormula>'программы '!$A$1:$A$816</oldFormula>
  </rdn>
  <rcv guid="{D9B90A86-BE39-4FED-8226-084809D277F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475:B478">
    <dxf>
      <fill>
        <patternFill patternType="solid">
          <bgColor theme="6" tint="0.59999389629810485"/>
        </patternFill>
      </fill>
    </dxf>
  </rfmt>
  <rcc rId="3189" sId="1">
    <oc r="B475" t="inlineStr">
      <is>
        <t>18 0 F5 52430</t>
      </is>
    </oc>
    <nc r="B475" t="inlineStr">
      <is>
        <t>18 0 F5 52431</t>
      </is>
    </nc>
  </rcc>
  <rcc rId="3190" sId="1">
    <oc r="B476" t="inlineStr">
      <is>
        <t>18 0 F5 52430</t>
      </is>
    </oc>
    <nc r="B476" t="inlineStr">
      <is>
        <t>18 0 F5 52431</t>
      </is>
    </nc>
  </rcc>
  <rcc rId="3191" sId="1">
    <oc r="B477" t="inlineStr">
      <is>
        <t>18 0 F5 52430</t>
      </is>
    </oc>
    <nc r="B477" t="inlineStr">
      <is>
        <t>18 0 F5 52431</t>
      </is>
    </nc>
  </rcc>
  <rcc rId="3192" sId="1">
    <oc r="B478" t="inlineStr">
      <is>
        <t>18 0 F5 52430</t>
      </is>
    </oc>
    <nc r="B478" t="inlineStr">
      <is>
        <t>18 0 F5 52431</t>
      </is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3" sId="1" ref="A723:XFD723" action="insertRow"/>
  <rrc rId="3194" sId="1" ref="A723:XFD723" action="insertRow"/>
  <rrc rId="3195" sId="1" ref="A723:XFD723" action="insertRow"/>
  <rrc rId="3196" sId="1" ref="A723:XFD723" action="insertRow"/>
  <rcc rId="3197" sId="1">
    <nc r="C726" t="inlineStr">
      <is>
        <t>414</t>
      </is>
    </nc>
  </rcc>
  <rcc rId="3198" sId="1">
    <nc r="C725" t="inlineStr">
      <is>
        <t>410</t>
      </is>
    </nc>
  </rcc>
  <rcc rId="3199" sId="1">
    <nc r="C724" t="inlineStr">
      <is>
        <t>400</t>
      </is>
    </nc>
  </rcc>
  <rcc rId="3200" sId="1" xfDxf="1" dxf="1">
    <nc r="B723" t="inlineStr">
      <is>
        <t>59 0 00 97040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01" sId="1" xfDxf="1" dxf="1">
    <nc r="B724" t="inlineStr">
      <is>
        <t>59 0 00 97040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02" sId="1" xfDxf="1" dxf="1">
    <nc r="B725" t="inlineStr">
      <is>
        <t>59 0 00 97040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03" sId="1" xfDxf="1" dxf="1">
    <nc r="B726" t="inlineStr">
      <is>
        <t>59 0 00 97040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04" sId="1" xfDxf="1" dxf="1">
    <nc r="A723" t="inlineStr">
      <is>
        <t>Расходы на модернизацию (строительство) котельных на твердом биотопливе, источником финансового обеспечения которых является специальный казначейский кредит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05" sId="1">
    <nc r="A724" t="inlineStr">
      <is>
        <t>Капитальные вложения в объекты государственной (муниципальной) собственности</t>
      </is>
    </nc>
  </rcc>
  <rcc rId="3206" sId="1" xfDxf="1" dxf="1">
    <nc r="A725" t="inlineStr">
      <is>
        <t>Бюджетные инвестиции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07" sId="1" xfDxf="1" dxf="1">
    <nc r="A726" t="inlineStr">
      <is>
        <t>Бюджетные инвестиции в объекты капитального строительства государственной (муниципальной) собственности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08" sId="1">
    <nc r="D725">
      <f>D726</f>
    </nc>
  </rcc>
  <rcc rId="3209" sId="1">
    <nc r="E725">
      <f>E726</f>
    </nc>
  </rcc>
  <rcc rId="3210" sId="1">
    <nc r="F725">
      <f>F726</f>
    </nc>
  </rcc>
  <rcc rId="3211" sId="1">
    <nc r="D724">
      <f>D725</f>
    </nc>
  </rcc>
  <rcc rId="3212" sId="1">
    <nc r="E724">
      <f>E725</f>
    </nc>
  </rcc>
  <rcc rId="3213" sId="1">
    <nc r="F724">
      <f>F725</f>
    </nc>
  </rcc>
  <rcc rId="3214" sId="1">
    <nc r="D723">
      <f>D724</f>
    </nc>
  </rcc>
  <rcc rId="3215" sId="1">
    <nc r="E723">
      <f>E724</f>
    </nc>
  </rcc>
  <rcc rId="3216" sId="1">
    <nc r="F723">
      <f>F724</f>
    </nc>
  </rcc>
  <rcc rId="3217" sId="1">
    <oc r="D678">
      <f>D679+D687+D683+D708</f>
    </oc>
    <nc r="D678">
      <f>D679+D687+D683+D708+D723</f>
    </nc>
  </rcc>
  <rcc rId="3218" sId="1">
    <oc r="E678">
      <f>E679+E687+E683</f>
    </oc>
    <nc r="E678">
      <f>E679+E687+E683+E708+E723</f>
    </nc>
  </rcc>
  <rcc rId="3219" sId="1">
    <oc r="F678">
      <f>F679+F687+F683</f>
    </oc>
    <nc r="F678">
      <f>F679+F687+F683+F708+F723</f>
    </nc>
  </rcc>
  <rfmt sheetId="1" sqref="A723:XFD726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'!$A$1:$F$807</formula>
    <oldFormula>'программы '!$A$1:$F$807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'!$A$1:$A$820</formula>
    <oldFormula>'программы '!$A$1:$A$820</oldFormula>
  </rdn>
  <rcv guid="{D9B90A86-BE39-4FED-8226-084809D277F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3" sId="1">
    <oc r="B349" t="inlineStr">
      <is>
        <t>10 1 00 L5760</t>
      </is>
    </oc>
    <nc r="B349" t="inlineStr">
      <is>
        <t>10 1 00 L576Л</t>
      </is>
    </nc>
  </rcc>
  <rcc rId="3224" sId="1">
    <oc r="B350" t="inlineStr">
      <is>
        <t>10 1 00 L5760</t>
      </is>
    </oc>
    <nc r="B350" t="inlineStr">
      <is>
        <t>10 1 00 L576Л</t>
      </is>
    </nc>
  </rcc>
  <rcc rId="3225" sId="1">
    <oc r="B351" t="inlineStr">
      <is>
        <t>10 1 00 L5760</t>
      </is>
    </oc>
    <nc r="B351" t="inlineStr">
      <is>
        <t>10 1 00 L576Л</t>
      </is>
    </nc>
  </rcc>
  <rcc rId="3226" sId="1">
    <oc r="B352" t="inlineStr">
      <is>
        <t>10 1 00 L5760</t>
      </is>
    </oc>
    <nc r="B352" t="inlineStr">
      <is>
        <t>10 1 00 L576Л</t>
      </is>
    </nc>
  </rcc>
  <rfmt sheetId="1" sqref="B349:B352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'!$A$1:$F$807</formula>
    <oldFormula>'программы '!$A$1:$F$807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'!$A$1:$A$820</formula>
    <oldFormula>'программы '!$A$1:$A$820</oldFormula>
  </rdn>
  <rcv guid="{D9B90A86-BE39-4FED-8226-084809D277F3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0" sId="1">
    <oc r="B423" t="inlineStr">
      <is>
        <t>13 0 00 L4970</t>
      </is>
    </oc>
    <nc r="B423" t="inlineStr">
      <is>
        <t>13 0 00 L4971</t>
      </is>
    </nc>
  </rcc>
  <rcc rId="3231" sId="1">
    <oc r="B424" t="inlineStr">
      <is>
        <t>13 0 00 L4970</t>
      </is>
    </oc>
    <nc r="B424" t="inlineStr">
      <is>
        <t>13 0 00 L4971</t>
      </is>
    </nc>
  </rcc>
  <rcc rId="3232" sId="1">
    <oc r="B425" t="inlineStr">
      <is>
        <t>13 0 00 L4970</t>
      </is>
    </oc>
    <nc r="B425" t="inlineStr">
      <is>
        <t>13 0 00 L4971</t>
      </is>
    </nc>
  </rcc>
  <rcc rId="3233" sId="1">
    <oc r="B426" t="inlineStr">
      <is>
        <t>13 0 00 L4970</t>
      </is>
    </oc>
    <nc r="B426" t="inlineStr">
      <is>
        <t>13 0 00 L4971</t>
      </is>
    </nc>
  </rcc>
  <rfmt sheetId="1" sqref="B423:B426">
    <dxf>
      <fill>
        <patternFill patternType="solid">
          <bgColor theme="6" tint="0.59999389629810485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4" sId="1" numFmtId="30">
    <oc r="C507">
      <v>414</v>
    </oc>
    <nc r="C507" t="inlineStr">
      <is>
        <t>412</t>
      </is>
    </nc>
  </rcc>
  <rfmt sheetId="1" sqref="C507">
    <dxf>
      <fill>
        <patternFill patternType="solid">
          <bgColor theme="6" tint="0.59999389629810485"/>
        </patternFill>
      </fill>
    </dxf>
  </rfmt>
  <rcc rId="3235" sId="1" numFmtId="30">
    <oc r="C498">
      <v>414</v>
    </oc>
    <nc r="C498" t="inlineStr">
      <is>
        <t>412</t>
      </is>
    </nc>
  </rcc>
  <rfmt sheetId="1" sqref="C498">
    <dxf>
      <fill>
        <patternFill patternType="solid">
          <bgColor theme="6" tint="0.59999389629810485"/>
        </patternFill>
      </fill>
    </dxf>
  </rfmt>
  <rfmt sheetId="1" sqref="C513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'!$A$1:$F$807</formula>
    <oldFormula>'программы '!$A$1:$F$807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'!$A$1:$A$820</formula>
    <oldFormula>'программы '!$A$1:$A$820</oldFormula>
  </rdn>
  <rcv guid="{D9B90A86-BE39-4FED-8226-084809D277F3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A513" start="0" length="0">
    <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xfDxf="1" sqref="A513" start="0" length="0">
    <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3239" sId="1" xfDxf="1" dxf="1">
    <oc r="A507" t="inlineStr">
      <is>
        <t>Бюджетные инвестиции в объекты капитального строительства государственной (муниципальной) собственности</t>
      </is>
    </oc>
    <nc r="A507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40" sId="1" xfDxf="1" dxf="1">
    <oc r="A498" t="inlineStr">
      <is>
        <t>Бюджетные инвестиции в объекты капитального строительства государственной (муниципальной) собственности</t>
      </is>
    </oc>
    <nc r="A498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rc rId="3241" sId="1" ref="A723:XFD723" action="insertRow"/>
  <rrc rId="3242" sId="1" ref="A723:XFD723" action="insertRow"/>
  <rrc rId="3243" sId="1" ref="A723:XFD723" action="insertRow"/>
  <rrc rId="3244" sId="1" ref="A723:XFD723" action="insertRow"/>
  <rrc rId="3245" sId="1" ref="A723:XFD723" action="insertRow"/>
  <rrc rId="3246" sId="1" ref="A724:XFD724" action="insertRow"/>
  <rrc rId="3247" sId="1" ref="A723:XFD723" action="insertRow"/>
  <rrc rId="3248" sId="1" ref="A724:XFD724" action="insertRow"/>
  <rcc rId="3249" sId="1">
    <nc r="C730" t="inlineStr">
      <is>
        <t>811</t>
      </is>
    </nc>
  </rcc>
  <rcc rId="3250" sId="1">
    <nc r="C729" t="inlineStr">
      <is>
        <t>810</t>
      </is>
    </nc>
  </rcc>
  <rcc rId="3251" sId="1">
    <nc r="C728" t="inlineStr">
      <is>
        <t>800</t>
      </is>
    </nc>
  </rcc>
  <rcc rId="3252" sId="1">
    <nc r="C726" t="inlineStr">
      <is>
        <t>811</t>
      </is>
    </nc>
  </rcc>
  <rcc rId="3253" sId="1">
    <nc r="C725" t="inlineStr">
      <is>
        <t>810</t>
      </is>
    </nc>
  </rcc>
  <rcc rId="3254" sId="1">
    <nc r="C724" t="inlineStr">
      <is>
        <t>800</t>
      </is>
    </nc>
  </rcc>
  <rcc rId="3255" sId="1" xfDxf="1" dxf="1">
    <nc r="B730" t="inlineStr">
      <is>
        <t>59 0 00 83693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56" sId="1" xfDxf="1" dxf="1">
    <nc r="B729" t="inlineStr">
      <is>
        <t>59 0 00 83693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57" sId="1" xfDxf="1" dxf="1">
    <nc r="B728" t="inlineStr">
      <is>
        <t>59 0 00 83693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58" sId="1" xfDxf="1" dxf="1">
    <nc r="B727" t="inlineStr">
      <is>
        <t>59 0 00 83693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59" sId="1" xfDxf="1" dxf="1">
    <nc r="B726" t="inlineStr">
      <is>
        <t>59 0 00 83692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60" sId="1" xfDxf="1" dxf="1">
    <nc r="B725" t="inlineStr">
      <is>
        <t>59 0 00 83692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61" sId="1" xfDxf="1" dxf="1">
    <nc r="B724" t="inlineStr">
      <is>
        <t>59 0 00 83692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62" sId="1" xfDxf="1" dxf="1">
    <nc r="B723" t="inlineStr">
      <is>
        <t>59 0 00 83692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63" sId="1" xfDxf="1" dxf="1">
    <nc r="A723" t="inlineStr">
      <is>
        <t>Возмещение убытков ООО "Трест Техносервис", связанных с оказанием банных услуг на территории пос.Обозерский по тарифам, не обеспечивающим возмещение издержек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4" sId="1" xfDxf="1" dxf="1">
    <nc r="A724" t="inlineStr">
      <is>
        <t xml:space="preserve">Иные бюджетные ассигнования 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5" sId="1" xfDxf="1" dxf="1">
    <nc r="A725" t="inlineStr">
      <is>
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6" sId="1" xfDxf="1" dxf="1">
    <nc r="A726" t="inlineStr">
      <is>
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7" sId="1" xfDxf="1" dxf="1">
    <nc r="A730" t="inlineStr">
      <is>
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8" sId="1" xfDxf="1" dxf="1">
    <nc r="A729" t="inlineStr">
      <is>
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9" sId="1" xfDxf="1" dxf="1">
    <nc r="A728" t="inlineStr">
      <is>
        <t xml:space="preserve">Иные бюджетные ассигнования 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70" sId="1" xfDxf="1" dxf="1">
    <nc r="A727" t="inlineStr">
      <is>
        <t>Возмещение убытков МУП "Плесецк-Ресурс", связанных с оказанием банных услуг на территории пос.Плесецк по тарифам, не обеспечивающим возмещение издержек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71" sId="1">
    <nc r="D729">
      <f>D730</f>
    </nc>
  </rcc>
  <rcc rId="3272" sId="1">
    <nc r="E729">
      <f>E730</f>
    </nc>
  </rcc>
  <rcc rId="3273" sId="1">
    <nc r="F729">
      <f>F730</f>
    </nc>
  </rcc>
  <rcc rId="3274" sId="1">
    <nc r="D728">
      <f>D729</f>
    </nc>
  </rcc>
  <rcc rId="3275" sId="1">
    <nc r="E728">
      <f>E729</f>
    </nc>
  </rcc>
  <rcc rId="3276" sId="1">
    <nc r="F728">
      <f>F729</f>
    </nc>
  </rcc>
  <rcc rId="3277" sId="1">
    <nc r="D727">
      <f>D728</f>
    </nc>
  </rcc>
  <rcc rId="3278" sId="1">
    <nc r="E727">
      <f>E728</f>
    </nc>
  </rcc>
  <rcc rId="3279" sId="1">
    <nc r="F727">
      <f>F728</f>
    </nc>
  </rcc>
  <rcc rId="3280" sId="1">
    <nc r="D725">
      <f>D726</f>
    </nc>
  </rcc>
  <rcc rId="3281" sId="1">
    <nc r="E725">
      <f>E726</f>
    </nc>
  </rcc>
  <rcc rId="3282" sId="1">
    <nc r="F725">
      <f>F726</f>
    </nc>
  </rcc>
  <rcc rId="3283" sId="1">
    <nc r="D724">
      <f>D725</f>
    </nc>
  </rcc>
  <rcc rId="3284" sId="1">
    <nc r="E724">
      <f>E725</f>
    </nc>
  </rcc>
  <rcc rId="3285" sId="1">
    <nc r="F724">
      <f>F725</f>
    </nc>
  </rcc>
  <rcc rId="3286" sId="1">
    <nc r="D723">
      <f>D724</f>
    </nc>
  </rcc>
  <rcc rId="3287" sId="1">
    <nc r="E723">
      <f>E724</f>
    </nc>
  </rcc>
  <rcc rId="3288" sId="1">
    <nc r="F723">
      <f>F724</f>
    </nc>
  </rcc>
  <rcc rId="3289" sId="1">
    <oc r="D716">
      <f>D721+D717</f>
    </oc>
    <nc r="D716">
      <f>D721+D717+D723+D727</f>
    </nc>
  </rcc>
  <rcc rId="3290" sId="1">
    <oc r="E716">
      <f>E721+E717</f>
    </oc>
    <nc r="E716">
      <f>E721+E717+E723+E727</f>
    </nc>
  </rcc>
  <rcc rId="3291" sId="1">
    <oc r="F716">
      <f>F721+F717</f>
    </oc>
    <nc r="F716">
      <f>F721+F717+F723+F727</f>
    </nc>
  </rcc>
  <rfmt sheetId="1" sqref="A723:XFD730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'!$A$1:$F$815</formula>
    <oldFormula>'программы '!$A$1:$F$815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'!$A$1:$A$828</formula>
    <oldFormula>'программы '!$A$1:$A$828</oldFormula>
  </rdn>
  <rcv guid="{D9B90A86-BE39-4FED-8226-084809D277F3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44" sId="1" ref="A664:XFD664" action="insertRow"/>
  <rrc rId="2745" sId="1" ref="A664:XFD664" action="insertRow"/>
  <rrc rId="2746" sId="1" ref="A664:XFD664" action="insertRow"/>
  <rrc rId="2747" sId="1" ref="A664:XFD664" action="insertRow"/>
  <rcc rId="2748" sId="1">
    <nc r="A664" t="inlineStr">
      <is>
        <t>Софинансирование на противоаварийные мероприятия и ремонтно-восстановительные работы по проведению текущего ремонта жилищного фонда</t>
      </is>
    </nc>
  </rcc>
  <rcc rId="2749" sId="1">
    <nc r="A665" t="inlineStr">
      <is>
        <t>Закупка товаров, работ и услуг для обеспечения государственных (муниципальных) нужд</t>
      </is>
    </nc>
  </rcc>
  <rcc rId="2750" sId="1">
    <nc r="A666" t="inlineStr">
      <is>
        <t>Иные закупки товаров,работ и услуг для обеспечения государственных (муниципальных) нужд</t>
      </is>
    </nc>
  </rcc>
  <rcc rId="2751" sId="1">
    <nc r="A667" t="inlineStr">
      <is>
        <t xml:space="preserve">Прочая закупка товаров, работ и услуг </t>
      </is>
    </nc>
  </rcc>
  <rcc rId="2752" sId="1" numFmtId="34">
    <nc r="D667">
      <v>9233380</v>
    </nc>
  </rcc>
  <rcc rId="2753" sId="1" numFmtId="34">
    <nc r="E667">
      <v>0</v>
    </nc>
  </rcc>
  <rcc rId="2754" sId="1" numFmtId="34">
    <nc r="F667">
      <v>0</v>
    </nc>
  </rcc>
  <rcc rId="2755" sId="1">
    <nc r="D666">
      <f>D667</f>
    </nc>
  </rcc>
  <rcc rId="2756" sId="1">
    <nc r="D665">
      <f>D666</f>
    </nc>
  </rcc>
  <rcc rId="2757" sId="1">
    <nc r="D664">
      <f>D665</f>
    </nc>
  </rcc>
  <rcc rId="2758" sId="1">
    <nc r="E666">
      <f>E667</f>
    </nc>
  </rcc>
  <rcc rId="2759" sId="1">
    <nc r="F666">
      <f>F667</f>
    </nc>
  </rcc>
  <rcc rId="2760" sId="1">
    <nc r="E665">
      <f>E666</f>
    </nc>
  </rcc>
  <rcc rId="2761" sId="1">
    <nc r="F665">
      <f>F666</f>
    </nc>
  </rcc>
  <rcc rId="2762" sId="1">
    <nc r="E664">
      <f>E665</f>
    </nc>
  </rcc>
  <rcc rId="2763" sId="1">
    <nc r="F664">
      <f>F665</f>
    </nc>
  </rcc>
  <rcc rId="2764" sId="1">
    <nc r="C667">
      <v>244</v>
    </nc>
  </rcc>
  <rcc rId="2765" sId="1">
    <nc r="C666">
      <v>240</v>
    </nc>
  </rcc>
  <rcc rId="2766" sId="1">
    <nc r="C665">
      <v>200</v>
    </nc>
  </rcc>
  <rcc rId="2767" sId="1">
    <nc r="B664" t="inlineStr">
      <is>
        <t>59 0 00 83659</t>
      </is>
    </nc>
  </rcc>
  <rcc rId="2768" sId="1">
    <nc r="B665" t="inlineStr">
      <is>
        <t>59 0 00 83659</t>
      </is>
    </nc>
  </rcc>
  <rcc rId="2769" sId="1">
    <nc r="B666" t="inlineStr">
      <is>
        <t>59 0 00 83659</t>
      </is>
    </nc>
  </rcc>
  <rcc rId="2770" sId="1">
    <nc r="B667" t="inlineStr">
      <is>
        <t>59 0 00 83659</t>
      </is>
    </nc>
  </rcc>
  <rcv guid="{30E81E54-DD45-4653-9DCD-548F6723F554}" action="delete"/>
  <rdn rId="0" localSheetId="1" customView="1" name="Z_30E81E54_DD45_4653_9DCD_548F6723F554_.wvu.PrintArea" hidden="1" oldHidden="1">
    <formula>'программы '!$A$1:$F$754</formula>
    <oldFormula>'программы '!$A$1:$F$754</oldFormula>
  </rdn>
  <rdn rId="0" localSheetId="1" customView="1" name="Z_30E81E54_DD45_4653_9DCD_548F6723F554_.wvu.Rows" hidden="1" oldHidden="1">
    <formula>'программы '!$232:$236</formula>
    <oldFormula>'программы '!$232:$236</oldFormula>
  </rdn>
  <rdn rId="0" localSheetId="1" customView="1" name="Z_30E81E54_DD45_4653_9DCD_548F6723F554_.wvu.FilterData" hidden="1" oldHidden="1">
    <formula>'программы '!$A$1:$A$767</formula>
    <oldFormula>'программы '!$A$1:$A$767</oldFormula>
  </rdn>
  <rcv guid="{30E81E54-DD45-4653-9DCD-548F6723F55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95" sId="1" ref="A465:XFD465" action="insertRow"/>
  <rrc rId="3296" sId="1" ref="A465:XFD465" action="insertRow"/>
  <rrc rId="3297" sId="1" ref="A465:XFD465" action="insertRow"/>
  <rrc rId="3298" sId="1" ref="A465:XFD465" action="insertRow"/>
  <rcc rId="3299" sId="1" xfDxf="1" dxf="1">
    <nc r="B465" t="inlineStr">
      <is>
        <t>17 0 00 Э4950</t>
      </is>
    </nc>
    <ndxf>
      <font>
        <name val="Times New Roman Cyr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3300" sId="1" xfDxf="1" dxf="1">
    <nc r="B466" t="inlineStr">
      <is>
        <t>17 0 00 Э4950</t>
      </is>
    </nc>
    <ndxf>
      <font>
        <name val="Times New Roman Cyr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3301" sId="1" xfDxf="1" dxf="1">
    <nc r="B467" t="inlineStr">
      <is>
        <t>17 0 00 Э4950</t>
      </is>
    </nc>
    <ndxf>
      <font>
        <name val="Times New Roman Cyr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3302" sId="1" xfDxf="1" dxf="1">
    <nc r="B468" t="inlineStr">
      <is>
        <t>17 0 00 Э4950</t>
      </is>
    </nc>
    <ndxf>
      <font>
        <name val="Times New Roman Cyr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3303" sId="1">
    <nc r="C468" t="inlineStr">
      <is>
        <t>244</t>
      </is>
    </nc>
  </rcc>
  <rcc rId="3304" sId="1">
    <nc r="C467" t="inlineStr">
      <is>
        <t>240</t>
      </is>
    </nc>
  </rcc>
  <rcc rId="3305" sId="1">
    <nc r="C466" t="inlineStr">
      <is>
        <t>200</t>
      </is>
    </nc>
  </rcc>
  <rcc rId="3306" sId="1" xfDxf="1" dxf="1">
    <nc r="A465" t="inlineStr">
      <is>
        <t>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307" sId="1" xfDxf="1" dxf="1">
    <nc r="A466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308" sId="1" xfDxf="1" dxf="1">
    <nc r="A467" t="inlineStr">
      <is>
        <t>Иные закупки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309" sId="1" xfDxf="1" dxf="1">
    <nc r="A468" t="inlineStr">
      <is>
        <t>Прочая закупка товаров, работ и услуг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465:XFD468">
    <dxf>
      <fill>
        <patternFill patternType="solid">
          <bgColor theme="6" tint="0.59999389629810485"/>
        </patternFill>
      </fill>
    </dxf>
  </rfmt>
  <rcc rId="3310" sId="1">
    <nc r="D467">
      <f>D468</f>
    </nc>
  </rcc>
  <rcc rId="3311" sId="1">
    <nc r="E467">
      <f>E468</f>
    </nc>
  </rcc>
  <rcc rId="3312" sId="1">
    <nc r="F467">
      <f>F468</f>
    </nc>
  </rcc>
  <rcc rId="3313" sId="1">
    <nc r="D466">
      <f>D467</f>
    </nc>
  </rcc>
  <rcc rId="3314" sId="1">
    <nc r="E466">
      <f>E467</f>
    </nc>
  </rcc>
  <rcc rId="3315" sId="1">
    <nc r="F466">
      <f>F467</f>
    </nc>
  </rcc>
  <rcc rId="3316" sId="1">
    <nc r="D465">
      <f>D466</f>
    </nc>
  </rcc>
  <rcc rId="3317" sId="1">
    <nc r="E465">
      <f>E466</f>
    </nc>
  </rcc>
  <rcc rId="3318" sId="1">
    <nc r="F465">
      <f>F466</f>
    </nc>
  </rcc>
  <rcc rId="3319" sId="1">
    <oc r="D460">
      <f>D469+D461</f>
    </oc>
    <nc r="D460">
      <f>D469+D461+D465</f>
    </nc>
  </rcc>
  <rcc rId="3320" sId="1">
    <oc r="E460">
      <f>E469+E461</f>
    </oc>
    <nc r="E460">
      <f>E469+E461+E465</f>
    </nc>
  </rcc>
  <rcc rId="3321" sId="1">
    <oc r="F460">
      <f>F469+F461</f>
    </oc>
    <nc r="F460">
      <f>F469+F461+F465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22" sId="1" ref="A469:XFD469" action="insertRow"/>
  <rcc rId="3323" sId="1" xfDxf="1" dxf="1">
    <nc r="B469" t="inlineStr">
      <is>
        <t>17 0 F2 00000</t>
      </is>
    </nc>
    <ndxf>
      <font>
        <name val="Times New Roman Cyr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bottom style="thin">
          <color indexed="64"/>
        </bottom>
      </border>
    </ndxf>
  </rcc>
  <rcc rId="3324" sId="1">
    <oc r="B470" t="inlineStr">
      <is>
        <t>17 0 F2 55550</t>
      </is>
    </oc>
    <nc r="B470" t="inlineStr">
      <is>
        <t>17 0 F2 55551</t>
      </is>
    </nc>
  </rcc>
  <rcc rId="3325" sId="1">
    <oc r="B471" t="inlineStr">
      <is>
        <t>17 0 F2 55550</t>
      </is>
    </oc>
    <nc r="B471" t="inlineStr">
      <is>
        <t>17 0 F2 55551</t>
      </is>
    </nc>
  </rcc>
  <rcc rId="3326" sId="1">
    <oc r="B472" t="inlineStr">
      <is>
        <t>17 0 F2 55550</t>
      </is>
    </oc>
    <nc r="B472" t="inlineStr">
      <is>
        <t>17 0 F2 55551</t>
      </is>
    </nc>
  </rcc>
  <rcc rId="3327" sId="1">
    <oc r="B473" t="inlineStr">
      <is>
        <t>17 0 F2 55550</t>
      </is>
    </oc>
    <nc r="B473" t="inlineStr">
      <is>
        <t>17 0 F2 55551</t>
      </is>
    </nc>
  </rcc>
  <rfmt sheetId="1" sqref="B470:B473">
    <dxf>
      <fill>
        <patternFill patternType="solid">
          <bgColor theme="6" tint="0.59999389629810485"/>
        </patternFill>
      </fill>
    </dxf>
  </rfmt>
  <rcc rId="3328" sId="1" xfDxf="1" dxf="1">
    <nc r="A469" t="inlineStr">
      <is>
        <t>Мероприятия в рамках регионального проекта "Формирование комфортной городской среды в Архангельской области"</t>
      </is>
    </nc>
    <ndxf>
      <font>
        <name val="Times New Roman"/>
        <scheme val="none"/>
      </font>
      <fill>
        <patternFill patternType="solid">
          <bgColor theme="6" tint="0.59999389629810485"/>
        </patternFill>
      </fill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329" sId="1">
    <nc r="D469">
      <f>D470</f>
    </nc>
  </rcc>
  <rcc rId="3330" sId="1">
    <nc r="E469">
      <f>E470</f>
    </nc>
  </rcc>
  <rcc rId="3331" sId="1">
    <nc r="F469">
      <f>F470</f>
    </nc>
  </rcc>
  <rcc rId="3332" sId="1">
    <oc r="D472">
      <f>D473</f>
    </oc>
    <nc r="D472">
      <f>D473</f>
    </nc>
  </rcc>
  <rcc rId="3333" sId="1">
    <oc r="E472">
      <f>E473</f>
    </oc>
    <nc r="E472">
      <f>E473</f>
    </nc>
  </rcc>
  <rcc rId="3334" sId="1">
    <oc r="F472">
      <f>F473</f>
    </oc>
    <nc r="F472">
      <f>F473</f>
    </nc>
  </rcc>
  <rcc rId="3335" sId="1">
    <oc r="D471">
      <f>D472</f>
    </oc>
    <nc r="D471">
      <f>D472</f>
    </nc>
  </rcc>
  <rcc rId="3336" sId="1">
    <oc r="E471">
      <f>E472</f>
    </oc>
    <nc r="E471">
      <f>E472</f>
    </nc>
  </rcc>
  <rcc rId="3337" sId="1">
    <oc r="F471">
      <f>F472</f>
    </oc>
    <nc r="F471">
      <f>F472</f>
    </nc>
  </rcc>
  <rcc rId="3338" sId="1">
    <oc r="D470">
      <f>D472</f>
    </oc>
    <nc r="D470">
      <f>D471</f>
    </nc>
  </rcc>
  <rcc rId="3339" sId="1">
    <oc r="E470">
      <f>E472</f>
    </oc>
    <nc r="E470">
      <f>E471</f>
    </nc>
  </rcc>
  <rcc rId="3340" sId="1">
    <oc r="F470">
      <f>F472</f>
    </oc>
    <nc r="F470">
      <f>F471</f>
    </nc>
  </rcc>
  <rfmt sheetId="1" sqref="A469" start="0" length="2147483647">
    <dxf>
      <font>
        <i/>
      </font>
    </dxf>
  </rfmt>
  <rfmt sheetId="1" sqref="A469" start="0" length="2147483647">
    <dxf>
      <font>
        <i val="0"/>
      </font>
    </dxf>
  </rfmt>
  <rcc rId="3341" sId="1">
    <oc r="D460">
      <f>D470+D461+D465</f>
    </oc>
    <nc r="D460">
      <f>D469+D461+D465</f>
    </nc>
  </rcc>
  <rcc rId="3342" sId="1">
    <oc r="E460">
      <f>E470+E461+E465</f>
    </oc>
    <nc r="E460">
      <f>E469+E461+E465</f>
    </nc>
  </rcc>
  <rcc rId="3343" sId="1">
    <oc r="F460">
      <f>F470+F461+F465</f>
    </oc>
    <nc r="F460">
      <f>F469+F461+F465</f>
    </nc>
  </rcc>
  <rcv guid="{D9B90A86-BE39-4FED-8226-084809D277F3}" action="delete"/>
  <rdn rId="0" localSheetId="1" customView="1" name="Z_D9B90A86_BE39_4FED_8226_084809D277F3_.wvu.PrintArea" hidden="1" oldHidden="1">
    <formula>'программы '!$A$1:$F$820</formula>
    <oldFormula>'программы '!$A$1:$F$820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'!$A$1:$A$833</formula>
    <oldFormula>'программы '!$A$1:$A$833</oldFormula>
  </rdn>
  <rcv guid="{D9B90A86-BE39-4FED-8226-084809D277F3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47" sId="1" ref="A802:XFD802" action="insertRow"/>
  <rrc rId="3348" sId="1" ref="A802:XFD802" action="insertRow"/>
  <rrc rId="3349" sId="1" ref="A802:XFD802" action="insertRow"/>
  <rrc rId="3350" sId="1" ref="A802:XFD802" action="insertRow"/>
  <rfmt sheetId="1" sqref="A802:A805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rc rId="3351" sId="1" ref="A803:XFD803" action="deleteRow">
    <rfmt sheetId="1" xfDxf="1" sqref="A803:XFD803" start="0" length="0">
      <dxf>
        <font>
          <i/>
          <name val="Times New Roman"/>
          <scheme val="none"/>
        </font>
        <alignment vertical="center" readingOrder="0"/>
      </dxf>
    </rfmt>
    <rfmt sheetId="1" sqref="A803" start="0" length="0">
      <dxf>
        <font>
          <i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3" start="0" length="0">
      <dxf>
        <font>
          <i val="0"/>
          <name val="Times New Roman"/>
          <scheme val="none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3" start="0" length="0">
      <dxf>
        <font>
          <i val="0"/>
          <name val="Times New Roman"/>
          <scheme val="none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803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803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03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bottom style="thin">
            <color indexed="64"/>
          </bottom>
        </border>
      </dxf>
    </rfmt>
  </rrc>
  <rcc rId="3352" sId="1">
    <nc r="C804" t="inlineStr">
      <is>
        <t>880</t>
      </is>
    </nc>
  </rcc>
  <rcc rId="3353" sId="1">
    <nc r="C803" t="inlineStr">
      <is>
        <t>800</t>
      </is>
    </nc>
  </rcc>
  <rcc rId="3354" sId="1" xfDxf="1" dxf="1">
    <nc r="B802" t="inlineStr">
      <is>
        <t>64 0 00 81170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5" sId="1" xfDxf="1" dxf="1">
    <nc r="B803" t="inlineStr">
      <is>
        <t>64 0 00 81170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6" sId="1" xfDxf="1" dxf="1">
    <nc r="B804" t="inlineStr">
      <is>
        <t>64 0 00 81170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7" sId="1" xfDxf="1" dxf="1">
    <nc r="A802" t="inlineStr">
      <is>
        <t>Оказание содействия в подготовке и проведении выборов Президента Российской Федерации и информирования избирателей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8" sId="1" xfDxf="1" dxf="1">
    <nc r="A803" t="inlineStr">
      <is>
        <t xml:space="preserve">Иные бюджетные ассигнования 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9" sId="1" xfDxf="1" dxf="1">
    <nc r="A804" t="inlineStr">
      <is>
        <t>Специальные расходы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60" sId="1">
    <nc r="D803">
      <f>D804</f>
    </nc>
  </rcc>
  <rcc rId="3361" sId="1" odxf="1" dxf="1">
    <nc r="E803">
      <f>E804</f>
    </nc>
    <odxf>
      <border outline="0">
        <left/>
      </border>
    </odxf>
    <ndxf>
      <border outline="0">
        <left style="thin">
          <color indexed="64"/>
        </left>
      </border>
    </ndxf>
  </rcc>
  <rcc rId="3362" sId="1" odxf="1" dxf="1">
    <nc r="F803">
      <f>F804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3363" sId="1">
    <nc r="D802">
      <f>D803</f>
    </nc>
  </rcc>
  <rcc rId="3364" sId="1" odxf="1" dxf="1">
    <nc r="E802">
      <f>E803</f>
    </nc>
    <odxf>
      <border outline="0">
        <left/>
      </border>
    </odxf>
    <ndxf>
      <border outline="0">
        <left style="thin">
          <color indexed="64"/>
        </left>
      </border>
    </ndxf>
  </rcc>
  <rcc rId="3365" sId="1" odxf="1" dxf="1">
    <nc r="F802">
      <f>F803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3366" sId="1">
    <oc r="D792">
      <f>D794+D796+D799</f>
    </oc>
    <nc r="D792">
      <f>D794+D796+D799+D802</f>
    </nc>
  </rcc>
  <rcc rId="3367" sId="1">
    <oc r="E792">
      <f>E794+E796+E799</f>
    </oc>
    <nc r="E792">
      <f>E794+E796+E799+E802</f>
    </nc>
  </rcc>
  <rcc rId="3368" sId="1">
    <oc r="F792">
      <f>F794+F796+F799</f>
    </oc>
    <nc r="F792">
      <f>F794+F796+F799+F802</f>
    </nc>
  </rcc>
  <rcv guid="{D9B90A86-BE39-4FED-8226-084809D277F3}" action="delete"/>
  <rdn rId="0" localSheetId="1" customView="1" name="Z_D9B90A86_BE39_4FED_8226_084809D277F3_.wvu.PrintArea" hidden="1" oldHidden="1">
    <formula>'программы '!$A$1:$F$823</formula>
    <oldFormula>'программы '!$A$1:$F$823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'!$A$1:$A$836</formula>
    <oldFormula>'программы '!$A$1:$A$836</oldFormula>
  </rdn>
  <rcv guid="{D9B90A86-BE39-4FED-8226-084809D277F3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02:XFD804">
    <dxf>
      <fill>
        <patternFill patternType="solid">
          <bgColor theme="6" tint="0.59999389629810485"/>
        </patternFill>
      </fill>
    </dxf>
  </rfmt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72" sId="1">
    <oc r="B71" t="inlineStr">
      <is>
        <t>03 2 00 R3032</t>
      </is>
    </oc>
    <nc r="B71" t="inlineStr">
      <is>
        <t>03 2 00 53032</t>
      </is>
    </nc>
  </rcc>
  <rcc rId="3373" sId="1">
    <oc r="B72" t="inlineStr">
      <is>
        <t>03 2 00 R3032</t>
      </is>
    </oc>
    <nc r="B72" t="inlineStr">
      <is>
        <t>03 2 00 53032</t>
      </is>
    </nc>
  </rcc>
  <rcc rId="3374" sId="1">
    <oc r="B73" t="inlineStr">
      <is>
        <t>03 2 00 R3032</t>
      </is>
    </oc>
    <nc r="B73" t="inlineStr">
      <is>
        <t>03 2 00 53032</t>
      </is>
    </nc>
  </rcc>
  <rcc rId="3375" sId="1">
    <oc r="B74" t="inlineStr">
      <is>
        <t>03 2 00 R3032</t>
      </is>
    </oc>
    <nc r="B74" t="inlineStr">
      <is>
        <t>03 2 00 53032</t>
      </is>
    </nc>
  </rcc>
  <rrc rId="3376" sId="1" ref="A75:XFD75" action="insertRow">
    <undo index="0" exp="area" ref3D="1" dr="$A$272:$XFD$276" dn="Z_D9B90A86_BE39_4FED_8226_084809D277F3_.wvu.Rows" sId="1"/>
    <undo index="0" exp="area" ref3D="1" dr="$A$272:$XFD$276" dn="Z_30E81E54_DD45_4653_9DCD_548F6723F554_.wvu.Rows" sId="1"/>
  </rrc>
  <rrc rId="3377" sId="1" ref="A75:XFD75" action="insertRow">
    <undo index="0" exp="area" ref3D="1" dr="$A$273:$XFD$277" dn="Z_D9B90A86_BE39_4FED_8226_084809D277F3_.wvu.Rows" sId="1"/>
    <undo index="0" exp="area" ref3D="1" dr="$A$273:$XFD$277" dn="Z_30E81E54_DD45_4653_9DCD_548F6723F554_.wvu.Rows" sId="1"/>
  </rrc>
  <rrc rId="3378" sId="1" ref="A75:XFD75" action="insertRow">
    <undo index="0" exp="area" ref3D="1" dr="$A$274:$XFD$278" dn="Z_D9B90A86_BE39_4FED_8226_084809D277F3_.wvu.Rows" sId="1"/>
    <undo index="0" exp="area" ref3D="1" dr="$A$274:$XFD$278" dn="Z_30E81E54_DD45_4653_9DCD_548F6723F554_.wvu.Rows" sId="1"/>
  </rrc>
  <rrc rId="3379" sId="1" ref="A75:XFD75" action="insertRow">
    <undo index="0" exp="area" ref3D="1" dr="$A$275:$XFD$279" dn="Z_D9B90A86_BE39_4FED_8226_084809D277F3_.wvu.Rows" sId="1"/>
    <undo index="0" exp="area" ref3D="1" dr="$A$275:$XFD$279" dn="Z_30E81E54_DD45_4653_9DCD_548F6723F554_.wvu.Rows" sId="1"/>
  </rrc>
  <rcc rId="3380" sId="1">
    <nc r="B75" t="inlineStr">
      <is>
        <t>03 2 00 R3032</t>
      </is>
    </nc>
  </rcc>
  <rcc rId="3381" sId="1" xfDxf="1" dxf="1">
    <nc r="B76" t="inlineStr">
      <is>
        <t>03 2 00 R3032</t>
      </is>
    </nc>
    <ndxf>
      <font>
        <name val="Times New Roman Cyr"/>
        <scheme val="none"/>
      </font>
      <fill>
        <patternFill patternType="solid">
          <bgColor theme="6" tint="0.59999389629810485"/>
        </patternFill>
      </fill>
      <alignment horizontal="center" readingOrder="0"/>
      <border outline="0">
        <top style="thin">
          <color indexed="64"/>
        </top>
        <bottom style="thin">
          <color indexed="64"/>
        </bottom>
      </border>
    </ndxf>
  </rcc>
  <rcc rId="3382" sId="1" xfDxf="1" dxf="1">
    <nc r="B77" t="inlineStr">
      <is>
        <t>03 2 00 R3032</t>
      </is>
    </nc>
    <ndxf>
      <font>
        <name val="Times New Roman Cyr"/>
        <scheme val="none"/>
      </font>
      <fill>
        <patternFill patternType="solid">
          <bgColor theme="6" tint="0.59999389629810485"/>
        </patternFill>
      </fill>
      <alignment horizontal="center" readingOrder="0"/>
      <border outline="0">
        <top style="thin">
          <color indexed="64"/>
        </top>
        <bottom style="thin">
          <color indexed="64"/>
        </bottom>
      </border>
    </ndxf>
  </rcc>
  <rcc rId="3383" sId="1" xfDxf="1" dxf="1">
    <nc r="B78" t="inlineStr">
      <is>
        <t>03 2 00 R3032</t>
      </is>
    </nc>
    <ndxf>
      <font>
        <name val="Times New Roman Cyr"/>
        <scheme val="none"/>
      </font>
      <fill>
        <patternFill patternType="solid">
          <bgColor theme="6" tint="0.59999389629810485"/>
        </patternFill>
      </fill>
      <alignment horizontal="center" readingOrder="0"/>
      <border outline="0">
        <top style="thin">
          <color indexed="64"/>
        </top>
        <bottom style="thin">
          <color indexed="64"/>
        </bottom>
      </border>
    </ndxf>
  </rcc>
  <rcc rId="3384" sId="1">
    <nc r="C78">
      <v>612</v>
    </nc>
  </rcc>
  <rcc rId="3385" sId="1">
    <nc r="C77">
      <v>610</v>
    </nc>
  </rcc>
  <rcc rId="3386" sId="1">
    <nc r="C76">
      <v>600</v>
    </nc>
  </rcc>
  <rcc rId="3387" sId="1" xfDxf="1" dxf="1">
    <nc r="A75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    </is>
    </nc>
    <ndxf>
      <font>
        <name val="Times New Roman Cyr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388" sId="1" xfDxf="1" dxf="1">
    <nc r="A76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 Cyr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389" sId="1" xfDxf="1" dxf="1">
    <nc r="A77" t="inlineStr">
      <is>
        <t>Субсидии бюджетным учреждениям</t>
      </is>
    </nc>
    <ndxf>
      <font>
        <name val="Times New Roman Cyr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390" sId="1" xfDxf="1" dxf="1">
    <nc r="A78" t="inlineStr">
      <is>
        <t>Субсидии бюджетным учреждениям на  иные цели</t>
      </is>
    </nc>
    <ndxf>
      <font>
        <name val="Times New Roman Cyr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391" sId="1">
    <nc r="D77">
      <f>D78</f>
    </nc>
  </rcc>
  <rcc rId="3392" sId="1">
    <nc r="E77">
      <f>E78</f>
    </nc>
  </rcc>
  <rcc rId="3393" sId="1">
    <nc r="F77">
      <f>F78</f>
    </nc>
  </rcc>
  <rcc rId="3394" sId="1">
    <nc r="D75">
      <f>D76</f>
    </nc>
  </rcc>
  <rcc rId="3395" sId="1">
    <nc r="E75">
      <f>E76</f>
    </nc>
  </rcc>
  <rcc rId="3396" sId="1">
    <nc r="F75">
      <f>F76</f>
    </nc>
  </rcc>
  <rcc rId="3397" sId="1">
    <nc r="D76">
      <f>D77</f>
    </nc>
  </rcc>
  <rcc rId="3398" sId="1">
    <nc r="E76">
      <f>E77</f>
    </nc>
  </rcc>
  <rcc rId="3399" sId="1">
    <nc r="F76">
      <f>F77</f>
    </nc>
  </rcc>
  <rcc rId="3400" sId="1">
    <oc r="D70">
      <f>D79+D83+D95+D100+D111+D150+D154+D158+D71+D115+D123+D136+D127+D119+D91+D107+D145+D87</f>
    </oc>
    <nc r="D70">
      <f>D79+D83+D95+D100+D111+D150+D154+D158+D71+D115+D123+D136+D127+D119+D91+D107+D145+D87+D75</f>
    </nc>
  </rcc>
  <rcc rId="3401" sId="1">
    <oc r="E70">
      <f>E79+E83+E95+E100+E111+E150+E154+E158+E71+E115+E123+E136+E127+E119+E91+E107+E145+E87</f>
    </oc>
    <nc r="E70">
      <f>E79+E83+E95+E100+E111+E150+E154+E158+E71+E115+E123+E136+E127+E119+E91+E107+E145+E87+E75</f>
    </nc>
  </rcc>
  <rcc rId="3402" sId="1">
    <oc r="F70">
      <f>F79+F83+F95+F100+F111+F150+F154+F158+F71+F115+F123+F136+F127+F119+F91+F107+F145+F87</f>
    </oc>
    <nc r="F70">
      <f>F79+F83+F95+F100+F111+F150+F154+F158+F71+F115+F123+F136+F127+F119+F91+F107+F145+F87+F75</f>
    </nc>
  </rcc>
  <rfmt sheetId="1" sqref="B71:B74">
    <dxf>
      <fill>
        <patternFill>
          <bgColor theme="0"/>
        </patternFill>
      </fill>
    </dxf>
  </rfmt>
  <rcc rId="3403" sId="1">
    <oc r="B353" t="inlineStr">
      <is>
        <t>10 1 00 L576Л</t>
      </is>
    </oc>
    <nc r="B353" t="inlineStr">
      <is>
        <t>10 1 00 L5760</t>
      </is>
    </nc>
  </rcc>
  <rcc rId="3404" sId="1">
    <oc r="B355" t="inlineStr">
      <is>
        <t>10 1 00 L576Л</t>
      </is>
    </oc>
    <nc r="B355" t="inlineStr">
      <is>
        <t>10 1 00 L5760</t>
      </is>
    </nc>
  </rcc>
  <rcc rId="3405" sId="1">
    <oc r="B354" t="inlineStr">
      <is>
        <t>10 1 00 L576Л</t>
      </is>
    </oc>
    <nc r="B354" t="inlineStr">
      <is>
        <t>10 1 00 L5760</t>
      </is>
    </nc>
  </rcc>
  <rcc rId="3406" sId="1">
    <oc r="B356" t="inlineStr">
      <is>
        <t>10 1 00 L576Л</t>
      </is>
    </oc>
    <nc r="B356" t="inlineStr">
      <is>
        <t>10 1 00 L5760</t>
      </is>
    </nc>
  </rcc>
  <rfmt sheetId="1" sqref="B353:B356">
    <dxf>
      <fill>
        <patternFill>
          <bgColor theme="0"/>
        </patternFill>
      </fill>
    </dxf>
  </rfmt>
  <rrc rId="3407" sId="1" ref="A357:XFD357" action="insertRow"/>
  <rrc rId="3408" sId="1" ref="A357:XFD357" action="insertRow"/>
  <rrc rId="3409" sId="1" ref="A357:XFD357" action="insertRow"/>
  <rrc rId="3410" sId="1" ref="A357:XFD357" action="insertRow"/>
  <rcc rId="3411" sId="1" xfDxf="1" dxf="1">
    <nc r="A357" t="inlineStr">
      <is>
        <t>Реализация мероприятий по устойчивому развитию сельских территорий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412" sId="1" xfDxf="1" dxf="1">
    <nc r="A358" t="inlineStr">
      <is>
        <t>Социальное обеспечение и иные выплаты населению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357">
    <dxf>
      <alignment wrapText="1" readingOrder="0"/>
    </dxf>
  </rfmt>
  <rcc rId="3413" sId="1" xfDxf="1" dxf="1">
    <nc r="A359" t="inlineStr">
      <is>
        <t>Социальные выплаты гражданам, кроме публичных нормативных социальных выплат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359">
    <dxf>
      <alignment wrapText="1" readingOrder="0"/>
    </dxf>
  </rfmt>
  <rcc rId="3414" sId="1" xfDxf="1" dxf="1">
    <nc r="A360" t="inlineStr">
      <is>
        <t>Субсидии гражданам на приобретение жилья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415" sId="1">
    <nc r="B357" t="inlineStr">
      <is>
        <t>10 1 00L576Л</t>
      </is>
    </nc>
  </rcc>
  <rcc rId="3416" sId="1">
    <nc r="B358" t="inlineStr">
      <is>
        <t>10 1 00L576Л</t>
      </is>
    </nc>
  </rcc>
  <rcc rId="3417" sId="1">
    <nc r="B359" t="inlineStr">
      <is>
        <t>10 1 00L576Л</t>
      </is>
    </nc>
  </rcc>
  <rcc rId="3418" sId="1">
    <nc r="B360" t="inlineStr">
      <is>
        <t>10 1 00L576Л</t>
      </is>
    </nc>
  </rcc>
  <rcc rId="3419" sId="1" numFmtId="34">
    <nc r="C360">
      <v>322</v>
    </nc>
  </rcc>
  <rcc rId="3420" sId="1" numFmtId="34">
    <nc r="C359">
      <v>320</v>
    </nc>
  </rcc>
  <rcc rId="3421" sId="1" numFmtId="34">
    <nc r="C358">
      <v>300</v>
    </nc>
  </rcc>
  <rcc rId="3422" sId="1">
    <nc r="D359">
      <f>D360</f>
    </nc>
  </rcc>
  <rcc rId="3423" sId="1">
    <nc r="E359">
      <f>E360</f>
    </nc>
  </rcc>
  <rcc rId="3424" sId="1">
    <nc r="F359">
      <f>F360</f>
    </nc>
  </rcc>
  <rcc rId="3425" sId="1">
    <nc r="D357">
      <f>D358</f>
    </nc>
  </rcc>
  <rcc rId="3426" sId="1">
    <nc r="E357">
      <f>E358</f>
    </nc>
  </rcc>
  <rcc rId="3427" sId="1">
    <nc r="F357">
      <f>F358</f>
    </nc>
  </rcc>
  <rcc rId="3428" sId="1">
    <nc r="D358">
      <f>D359</f>
    </nc>
  </rcc>
  <rcc rId="3429" sId="1">
    <nc r="E358">
      <f>E359</f>
    </nc>
  </rcc>
  <rcc rId="3430" sId="1">
    <nc r="F358">
      <f>F359</f>
    </nc>
  </rcc>
  <rcc rId="3431" sId="1">
    <oc r="D352">
      <f>D353</f>
    </oc>
    <nc r="D352">
      <f>D353+D357</f>
    </nc>
  </rcc>
  <rcc rId="3432" sId="1">
    <oc r="E352">
      <f>E353</f>
    </oc>
    <nc r="E352">
      <f>E353+E357</f>
    </nc>
  </rcc>
  <rcc rId="3433" sId="1">
    <oc r="F352">
      <f>F353</f>
    </oc>
    <nc r="F352">
      <f>F353+F357</f>
    </nc>
  </rcc>
  <rcc rId="3434" sId="1">
    <oc r="D351">
      <f>D353</f>
    </oc>
    <nc r="D351">
      <f>D352</f>
    </nc>
  </rcc>
  <rcc rId="3435" sId="1">
    <oc r="E351">
      <f>E353</f>
    </oc>
    <nc r="E351">
      <f>E352</f>
    </nc>
  </rcc>
  <rcc rId="3436" sId="1">
    <oc r="F351">
      <f>F353</f>
    </oc>
    <nc r="F351">
      <f>F352</f>
    </nc>
  </rcc>
  <rfmt sheetId="1" sqref="B357:B360">
    <dxf>
      <fill>
        <patternFill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'!$A$1:$F$831</formula>
    <oldFormula>'программы '!$A$1:$F$831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'!$A$1:$A$844</formula>
    <oldFormula>'программы '!$A$1:$A$844</oldFormula>
  </rdn>
  <rcv guid="{D9B90A86-BE39-4FED-8226-084809D277F3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0" sId="1">
    <oc r="B431" t="inlineStr">
      <is>
        <t>13 0 00 L4971</t>
      </is>
    </oc>
    <nc r="B431" t="inlineStr">
      <is>
        <t>13 0 00 L4970</t>
      </is>
    </nc>
  </rcc>
  <rcc rId="3441" sId="1">
    <oc r="B432" t="inlineStr">
      <is>
        <t>13 0 00 L4971</t>
      </is>
    </oc>
    <nc r="B432" t="inlineStr">
      <is>
        <t>13 0 00 L4970</t>
      </is>
    </nc>
  </rcc>
  <rcc rId="3442" sId="1">
    <oc r="B433" t="inlineStr">
      <is>
        <t>13 0 00 L4971</t>
      </is>
    </oc>
    <nc r="B433" t="inlineStr">
      <is>
        <t>13 0 00 L4970</t>
      </is>
    </nc>
  </rcc>
  <rcc rId="3443" sId="1">
    <oc r="B434" t="inlineStr">
      <is>
        <t>13 0 00 L4971</t>
      </is>
    </oc>
    <nc r="B434" t="inlineStr">
      <is>
        <t>13 0 00 L4970</t>
      </is>
    </nc>
  </rcc>
  <rrc rId="3444" sId="1" ref="A435:XFD435" action="insertRow"/>
  <rrc rId="3445" sId="1" ref="A435:XFD435" action="insertRow"/>
  <rrc rId="3446" sId="1" ref="A435:XFD435" action="insertRow"/>
  <rrc rId="3447" sId="1" ref="A435:XFD435" action="insertRow"/>
  <rcc rId="3448" sId="1" xfDxf="1" dxf="1">
    <oc r="A431" t="inlineStr">
      <is>
        <t>Социальные выплаты, связанные с приобретением, строительством жилья</t>
      </is>
    </oc>
    <nc r="A431" t="inlineStr">
      <is>
        <t>Реализация мероприятий по обеспечению жильем молодых семей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49" sId="1" xfDxf="1" dxf="1">
    <nc r="A435" t="inlineStr">
      <is>
        <t>Реализация мероприятий по обеспечению жильем молодых семей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435">
    <dxf>
      <alignment wrapText="1" readingOrder="0"/>
    </dxf>
  </rfmt>
  <rcc rId="3450" sId="1" numFmtId="34">
    <nc r="C438">
      <v>322</v>
    </nc>
  </rcc>
  <rcc rId="3451" sId="1" numFmtId="34">
    <nc r="C437">
      <v>320</v>
    </nc>
  </rcc>
  <rcc rId="3452" sId="1" numFmtId="34">
    <nc r="C436">
      <v>300</v>
    </nc>
  </rcc>
  <rcc rId="3453" sId="1" xfDxf="1" dxf="1">
    <nc r="A436" t="inlineStr">
      <is>
        <t>Социальное обеспечение и иные выплаты населению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454" sId="1" xfDxf="1" dxf="1">
    <nc r="A437" t="inlineStr">
      <is>
        <t xml:space="preserve">Социальные выплаты гражданам, кроме публичных нормативных социальных выплат 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437:A438">
    <dxf>
      <alignment wrapText="1" readingOrder="0"/>
    </dxf>
  </rfmt>
  <rcc rId="3455" sId="1" xfDxf="1" dxf="1">
    <nc r="A438" t="inlineStr">
      <is>
        <t>Субсидии гражданам на приобретение жилья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xfDxf="1" sqref="B435" start="0" length="0">
    <dxf>
      <font>
        <name val="Times New Roman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456" sId="1">
    <nc r="B435" t="inlineStr">
      <is>
        <t>13 0 00 L4971</t>
      </is>
    </nc>
  </rcc>
  <rcc rId="3457" sId="1" xfDxf="1" dxf="1">
    <nc r="B436" t="inlineStr">
      <is>
        <t>13 0 00 L4971</t>
      </is>
    </nc>
    <ndxf>
      <font>
        <name val="Times New Roman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58" sId="1" xfDxf="1" dxf="1">
    <nc r="B437" t="inlineStr">
      <is>
        <t>13 0 00 L4971</t>
      </is>
    </nc>
    <ndxf>
      <font>
        <name val="Times New Roman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59" sId="1" xfDxf="1" dxf="1">
    <nc r="B438" t="inlineStr">
      <is>
        <t>13 0 00 L4971</t>
      </is>
    </nc>
    <ndxf>
      <font>
        <name val="Times New Roman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'!$A$1:$F$835</formula>
    <oldFormula>'программы '!$A$1:$F$835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'!$A$1:$A$848</formula>
    <oldFormula>'программы '!$A$1:$A$848</oldFormula>
  </rdn>
  <rcv guid="{D9B90A86-BE39-4FED-8226-084809D277F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431:B434">
    <dxf>
      <fill>
        <patternFill>
          <bgColor theme="0"/>
        </patternFill>
      </fill>
    </dxf>
  </rfmt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63" sId="1">
    <nc r="D437">
      <f>D438</f>
    </nc>
  </rcc>
  <rcc rId="3464" sId="1">
    <nc r="E437">
      <f>E438</f>
    </nc>
  </rcc>
  <rcc rId="3465" sId="1">
    <nc r="F437">
      <f>F438</f>
    </nc>
  </rcc>
  <rcc rId="3466" sId="1">
    <nc r="D435">
      <f>D436</f>
    </nc>
  </rcc>
  <rcc rId="3467" sId="1">
    <nc r="E435">
      <f>E436</f>
    </nc>
  </rcc>
  <rcc rId="3468" sId="1">
    <nc r="F435">
      <f>F436</f>
    </nc>
  </rcc>
  <rcc rId="3469" sId="1">
    <nc r="D436">
      <f>D437</f>
    </nc>
  </rcc>
  <rcc rId="3470" sId="1">
    <nc r="E436">
      <f>E437</f>
    </nc>
  </rcc>
  <rcc rId="3471" sId="1">
    <nc r="F436">
      <f>F437</f>
    </nc>
  </rcc>
  <rcc rId="3472" sId="1">
    <oc r="D430">
      <f>D431</f>
    </oc>
    <nc r="D430">
      <f>D431+D435</f>
    </nc>
  </rcc>
  <rcc rId="3473" sId="1">
    <oc r="E430">
      <f>E431</f>
    </oc>
    <nc r="E430">
      <f>E431+E435</f>
    </nc>
  </rcc>
  <rcc rId="3474" sId="1">
    <oc r="F430">
      <f>F431</f>
    </oc>
    <nc r="F430">
      <f>F431+F435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5" sId="1">
    <oc r="B482" t="inlineStr">
      <is>
        <t>17 0 F2 55551</t>
      </is>
    </oc>
    <nc r="B482" t="inlineStr">
      <is>
        <t>17 0 F2 55550</t>
      </is>
    </nc>
  </rcc>
  <rcc rId="3476" sId="1">
    <oc r="B483" t="inlineStr">
      <is>
        <t>17 0 F2 55551</t>
      </is>
    </oc>
    <nc r="B483" t="inlineStr">
      <is>
        <t>17 0 F2 55550</t>
      </is>
    </nc>
  </rcc>
  <rcc rId="3477" sId="1">
    <oc r="B484" t="inlineStr">
      <is>
        <t>17 0 F2 55551</t>
      </is>
    </oc>
    <nc r="B484" t="inlineStr">
      <is>
        <t>17 0 F2 55550</t>
      </is>
    </nc>
  </rcc>
  <rcc rId="3478" sId="1">
    <oc r="B485" t="inlineStr">
      <is>
        <t>17 0 F2 55551</t>
      </is>
    </oc>
    <nc r="B485" t="inlineStr">
      <is>
        <t>17 0 F2 55550</t>
      </is>
    </nc>
  </rcc>
  <rrc rId="3479" sId="1" ref="A486:XFD486" action="insertRow"/>
  <rrc rId="3480" sId="1" ref="A486:XFD486" action="insertRow"/>
  <rrc rId="3481" sId="1" ref="A486:XFD486" action="insertRow"/>
  <rrc rId="3482" sId="1" ref="A486:XFD486" action="insertRow"/>
  <rfmt sheetId="1" xfDxf="1" sqref="B486" start="0" length="0">
    <dxf>
      <font>
        <name val="Times New Roman"/>
        <scheme val="none"/>
      </font>
      <numFmt numFmtId="164" formatCode="_-* #,##0.00_р_._-;\-* #,##0.00_р_._-;_-* &quot;-&quot;??_р_._-;_-@_-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xfDxf="1" sqref="B487" start="0" length="0">
    <dxf>
      <font>
        <name val="Times New Roman"/>
        <scheme val="none"/>
      </font>
      <numFmt numFmtId="164" formatCode="_-* #,##0.00_р_._-;\-* #,##0.00_р_._-;_-* &quot;-&quot;??_р_._-;_-@_-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xfDxf="1" sqref="B488" start="0" length="0">
    <dxf>
      <font>
        <name val="Times New Roman"/>
        <scheme val="none"/>
      </font>
      <numFmt numFmtId="164" formatCode="_-* #,##0.00_р_._-;\-* #,##0.00_р_._-;_-* &quot;-&quot;??_р_._-;_-@_-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xfDxf="1" sqref="B489" start="0" length="0">
    <dxf>
      <font>
        <name val="Times New Roman"/>
        <scheme val="none"/>
      </font>
      <numFmt numFmtId="164" formatCode="_-* #,##0.00_р_._-;\-* #,##0.00_р_._-;_-* &quot;-&quot;??_р_._-;_-@_-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3483" sId="1">
    <nc r="B486" t="inlineStr">
      <is>
        <t>17 0 F2 55551</t>
      </is>
    </nc>
  </rcc>
  <rcc rId="3484" sId="1">
    <nc r="B487" t="inlineStr">
      <is>
        <t>17 0 F2 55551</t>
      </is>
    </nc>
  </rcc>
  <rcc rId="3485" sId="1">
    <nc r="B488" t="inlineStr">
      <is>
        <t>17 0 F2 55551</t>
      </is>
    </nc>
  </rcc>
  <rcc rId="3486" sId="1">
    <nc r="B489" t="inlineStr">
      <is>
        <t>17 0 F2 55551</t>
      </is>
    </nc>
  </rcc>
  <rcc rId="3487" sId="1" numFmtId="34">
    <nc r="C489">
      <v>244</v>
    </nc>
  </rcc>
  <rcc rId="3488" sId="1" numFmtId="34">
    <nc r="C488">
      <v>240</v>
    </nc>
  </rcc>
  <rcc rId="3489" sId="1" numFmtId="34">
    <nc r="C487">
      <v>200</v>
    </nc>
  </rcc>
  <rcc rId="3490" sId="1" xfDxf="1" dxf="1">
    <nc r="A489" t="inlineStr">
      <is>
        <t xml:space="preserve">Прочая закупка товаров, работ и услуг 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491" sId="1" xfDxf="1" dxf="1">
    <nc r="A488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492" sId="1" xfDxf="1" dxf="1">
    <nc r="A487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493" sId="1" xfDxf="1" dxf="1">
    <nc r="A486" t="inlineStr">
      <is>
        <t>Поддержка государственных программ  формирования современной городской среды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486:XFD489">
    <dxf>
      <fill>
        <patternFill>
          <bgColor theme="6" tint="0.59999389629810485"/>
        </patternFill>
      </fill>
    </dxf>
  </rfmt>
  <rfmt sheetId="1" sqref="B482:B485">
    <dxf>
      <fill>
        <patternFill>
          <bgColor theme="0"/>
        </patternFill>
      </fill>
    </dxf>
  </rfmt>
  <rcc rId="3494" sId="1">
    <nc r="D488">
      <f>D489</f>
    </nc>
  </rcc>
  <rcc rId="3495" sId="1">
    <nc r="E488">
      <f>E489</f>
    </nc>
  </rcc>
  <rcc rId="3496" sId="1">
    <nc r="F488">
      <f>F489</f>
    </nc>
  </rcc>
  <rcc rId="3497" sId="1">
    <nc r="D486">
      <f>D487</f>
    </nc>
  </rcc>
  <rcc rId="3498" sId="1">
    <nc r="E486">
      <f>E487</f>
    </nc>
  </rcc>
  <rcc rId="3499" sId="1">
    <nc r="F486">
      <f>F487</f>
    </nc>
  </rcc>
  <rcc rId="3500" sId="1">
    <nc r="D487">
      <f>D488</f>
    </nc>
  </rcc>
  <rcc rId="3501" sId="1">
    <nc r="E487">
      <f>E488</f>
    </nc>
  </rcc>
  <rcc rId="3502" sId="1">
    <nc r="F487">
      <f>F488</f>
    </nc>
  </rcc>
  <rcc rId="3503" sId="1">
    <oc r="D481">
      <f>D482</f>
    </oc>
    <nc r="D481">
      <f>D482+D486</f>
    </nc>
  </rcc>
  <rcc rId="3504" sId="1">
    <oc r="E481">
      <f>E482</f>
    </oc>
    <nc r="E481">
      <f>E482+E486</f>
    </nc>
  </rcc>
  <rcc rId="3505" sId="1">
    <oc r="F481">
      <f>F482</f>
    </oc>
    <nc r="F481">
      <f>F482+F486</f>
    </nc>
  </rcc>
  <rcc rId="3506" sId="1">
    <oc r="B496" t="inlineStr">
      <is>
        <t>18 0 F5 52431</t>
      </is>
    </oc>
    <nc r="B496" t="inlineStr">
      <is>
        <t>18 0 F5 52430</t>
      </is>
    </nc>
  </rcc>
  <rcc rId="3507" sId="1">
    <oc r="B497" t="inlineStr">
      <is>
        <t>18 0 F5 52431</t>
      </is>
    </oc>
    <nc r="B497" t="inlineStr">
      <is>
        <t>18 0 F5 52430</t>
      </is>
    </nc>
  </rcc>
  <rcc rId="3508" sId="1">
    <oc r="B498" t="inlineStr">
      <is>
        <t>18 0 F5 52431</t>
      </is>
    </oc>
    <nc r="B498" t="inlineStr">
      <is>
        <t>18 0 F5 52430</t>
      </is>
    </nc>
  </rcc>
  <rcc rId="3509" sId="1">
    <oc r="B499" t="inlineStr">
      <is>
        <t>18 0 F5 52431</t>
      </is>
    </oc>
    <nc r="B499" t="inlineStr">
      <is>
        <t>18 0 F5 52430</t>
      </is>
    </nc>
  </rcc>
  <rfmt sheetId="1" sqref="B496:B499">
    <dxf>
      <fill>
        <patternFill>
          <bgColor theme="0"/>
        </patternFill>
      </fill>
    </dxf>
  </rfmt>
  <rrc rId="3510" sId="1" ref="A500:XFD500" action="insertRow"/>
  <rrc rId="3511" sId="1" ref="A500:XFD500" action="insertRow"/>
  <rrc rId="3512" sId="1" ref="A500:XFD500" action="insertRow"/>
  <rrc rId="3513" sId="1" ref="A500:XFD500" action="insertRow"/>
  <rcc rId="3514" sId="1">
    <nc r="C503">
      <v>414</v>
    </nc>
  </rcc>
  <rcc rId="3515" sId="1">
    <nc r="C502">
      <v>410</v>
    </nc>
  </rcc>
  <rcc rId="3516" sId="1">
    <nc r="C501">
      <v>400</v>
    </nc>
  </rcc>
  <rcc rId="3517" sId="1" xfDxf="1" dxf="1">
    <nc r="A503" t="inlineStr">
      <is>
        <t>Бюджетные инвестиции в объекты капитального строительства государственной (муниципальной) собственности</t>
      </is>
    </nc>
    <ndxf>
      <font>
        <name val="Times New Roman Cyr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18" sId="1" xfDxf="1" dxf="1">
    <nc r="A502" t="inlineStr">
      <is>
        <t>Бюджетные инвестиции</t>
      </is>
    </nc>
    <ndxf>
      <font>
        <name val="Times New Roman Cyr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19" sId="1" xfDxf="1" dxf="1">
    <nc r="A501" t="inlineStr">
      <is>
        <t>Капитальные вложения в объекты государственной (муниципальной) собственности</t>
      </is>
    </nc>
    <ndxf>
      <font>
        <name val="Times New Roman Cyr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20" sId="1" xfDxf="1" dxf="1">
    <nc r="A500" t="inlineStr">
      <is>
        <t>Строительство и реконструкция (модернизация) объектов питьевого водоснабжения</t>
      </is>
    </nc>
    <ndxf>
      <font>
        <name val="Times New Roman Cyr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xfDxf="1" sqref="B500" start="0" length="0">
    <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dxf>
  </rfmt>
  <rfmt sheetId="1" xfDxf="1" sqref="B501" start="0" length="0">
    <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dxf>
  </rfmt>
  <rfmt sheetId="1" xfDxf="1" sqref="B503" start="0" length="0">
    <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dxf>
  </rfmt>
  <rfmt sheetId="1" xfDxf="1" sqref="B502" start="0" length="0">
    <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dxf>
  </rfmt>
  <rcc rId="3521" sId="1">
    <nc r="B503" t="inlineStr">
      <is>
        <t>18 0 F5 52431</t>
      </is>
    </nc>
  </rcc>
  <rcc rId="3522" sId="1">
    <nc r="B502" t="inlineStr">
      <is>
        <t>18 0 F5 52431</t>
      </is>
    </nc>
  </rcc>
  <rcc rId="3523" sId="1">
    <nc r="B501" t="inlineStr">
      <is>
        <t>18 0 F5 52431</t>
      </is>
    </nc>
  </rcc>
  <rcc rId="3524" sId="1">
    <nc r="B500" t="inlineStr">
      <is>
        <t>18 0 F5 52431</t>
      </is>
    </nc>
  </rcc>
  <rcc rId="3525" sId="1">
    <nc r="D502">
      <f>D503</f>
    </nc>
  </rcc>
  <rcc rId="3526" sId="1">
    <nc r="E502">
      <f>E503</f>
    </nc>
  </rcc>
  <rcc rId="3527" sId="1">
    <nc r="F502">
      <f>F503</f>
    </nc>
  </rcc>
  <rcc rId="3528" sId="1">
    <nc r="D500">
      <f>D501</f>
    </nc>
  </rcc>
  <rcc rId="3529" sId="1">
    <nc r="E500">
      <f>E501</f>
    </nc>
  </rcc>
  <rcc rId="3530" sId="1">
    <nc r="F500">
      <f>F501</f>
    </nc>
  </rcc>
  <rcc rId="3531" sId="1">
    <nc r="D501">
      <f>D502</f>
    </nc>
  </rcc>
  <rcc rId="3532" sId="1">
    <nc r="E501">
      <f>E502</f>
    </nc>
  </rcc>
  <rcc rId="3533" sId="1">
    <nc r="F501">
      <f>F502</f>
    </nc>
  </rcc>
  <rcc rId="3534" sId="1">
    <oc r="D495">
      <f>D496</f>
    </oc>
    <nc r="D495">
      <f>D496+D500</f>
    </nc>
  </rcc>
  <rcc rId="3535" sId="1">
    <oc r="E495">
      <f>E496</f>
    </oc>
    <nc r="E495">
      <f>E496+E500</f>
    </nc>
  </rcc>
  <rcc rId="3536" sId="1">
    <oc r="F495">
      <f>F496</f>
    </oc>
    <nc r="F495">
      <f>F496+F500</f>
    </nc>
  </rcc>
  <rcv guid="{D9B90A86-BE39-4FED-8226-084809D277F3}" action="delete"/>
  <rdn rId="0" localSheetId="1" customView="1" name="Z_D9B90A86_BE39_4FED_8226_084809D277F3_.wvu.PrintArea" hidden="1" oldHidden="1">
    <formula>'программы '!$A$1:$F$843</formula>
    <oldFormula>'программы '!$A$1:$F$843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'!$A$1:$A$856</formula>
    <oldFormula>'программы '!$A$1:$A$856</oldFormula>
  </rdn>
  <rcv guid="{D9B90A86-BE39-4FED-8226-084809D277F3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00:XFD503">
    <dxf>
      <fill>
        <patternFill>
          <bgColor theme="6" tint="0.59999389629810485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32" sId="1" ref="A53:XFD53" action="insertRow">
    <undo index="0" exp="area" ref3D="1" dr="$A$233:$XFD$237" dn="Z_D9B90A86_BE39_4FED_8226_084809D277F3_.wvu.Rows" sId="1"/>
    <undo index="0" exp="area" ref3D="1" dr="$A$233:$XFD$237" dn="Z_30E81E54_DD45_4653_9DCD_548F6723F554_.wvu.Rows" sId="1"/>
  </rrc>
  <rrc rId="2833" sId="1" ref="A53:XFD53" action="insertRow">
    <undo index="0" exp="area" ref3D="1" dr="$A$234:$XFD$238" dn="Z_D9B90A86_BE39_4FED_8226_084809D277F3_.wvu.Rows" sId="1"/>
    <undo index="0" exp="area" ref3D="1" dr="$A$234:$XFD$238" dn="Z_30E81E54_DD45_4653_9DCD_548F6723F554_.wvu.Rows" sId="1"/>
  </rrc>
  <rrc rId="2834" sId="1" ref="A53:XFD53" action="insertRow">
    <undo index="0" exp="area" ref3D="1" dr="$A$235:$XFD$239" dn="Z_D9B90A86_BE39_4FED_8226_084809D277F3_.wvu.Rows" sId="1"/>
    <undo index="0" exp="area" ref3D="1" dr="$A$235:$XFD$239" dn="Z_30E81E54_DD45_4653_9DCD_548F6723F554_.wvu.Rows" sId="1"/>
  </rrc>
  <rrc rId="2835" sId="1" ref="A53:XFD53" action="insertRow">
    <undo index="0" exp="area" ref3D="1" dr="$A$236:$XFD$240" dn="Z_D9B90A86_BE39_4FED_8226_084809D277F3_.wvu.Rows" sId="1"/>
    <undo index="0" exp="area" ref3D="1" dr="$A$236:$XFD$240" dn="Z_30E81E54_DD45_4653_9DCD_548F6723F554_.wvu.Rows" sId="1"/>
  </rrc>
  <rcc rId="2836" sId="1" xfDxf="1" dxf="1">
    <nc r="A53" t="inlineStr">
      <is>
        <t>Реализация мероприятий по социально-экономическому развитию муниципальных округов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37" sId="1">
    <nc r="C56">
      <v>612</v>
    </nc>
  </rcc>
  <rcc rId="2838" sId="1">
    <nc r="C55">
      <v>610</v>
    </nc>
  </rcc>
  <rcc rId="2839" sId="1">
    <nc r="C54">
      <v>600</v>
    </nc>
  </rcc>
  <rcc rId="2840" sId="1" xfDxf="1" dxf="1">
    <nc r="B53" t="inlineStr">
      <is>
        <t>03 1 00 Э8160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1" sId="1" xfDxf="1" dxf="1">
    <nc r="B54" t="inlineStr">
      <is>
        <t>03 1 00 Э8160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2" sId="1" xfDxf="1" dxf="1">
    <nc r="B55" t="inlineStr">
      <is>
        <t>03 1 00 Э8160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3" sId="1" xfDxf="1" dxf="1">
    <nc r="B56" t="inlineStr">
      <is>
        <t>03 1 00 Э8160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4" sId="1" xfDxf="1" dxf="1">
    <nc r="A54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5" sId="1" xfDxf="1" dxf="1">
    <nc r="A55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6" sId="1" xfDxf="1" dxf="1">
    <nc r="A56" t="inlineStr">
      <is>
        <t>Субсидии бюджетным учреждениям на иные цели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:XFD56">
    <dxf>
      <fill>
        <patternFill patternType="solid">
          <bgColor theme="6" tint="0.59999389629810485"/>
        </patternFill>
      </fill>
    </dxf>
  </rfmt>
  <rcc rId="2847" sId="1">
    <oc r="D40">
      <f>D41+D45+D57+D62+D49</f>
    </oc>
    <nc r="D40">
      <f>D41+D45+D57+D62+D49+D53</f>
    </nc>
  </rcc>
  <rcc rId="2848" sId="1">
    <oc r="E40">
      <f>E41+E45+E57+E62+E49</f>
    </oc>
    <nc r="E40">
      <f>E41+E45+E57+E62+E49+E53</f>
    </nc>
  </rcc>
  <rcc rId="2849" sId="1">
    <oc r="F40">
      <f>F41+F45+F57+F62+F49</f>
    </oc>
    <nc r="F40">
      <f>F41+F45+F57+F62+F49+F53</f>
    </nc>
  </rcc>
  <rcv guid="{D9B90A86-BE39-4FED-8226-084809D277F3}" action="delete"/>
  <rdn rId="0" localSheetId="1" customView="1" name="Z_D9B90A86_BE39_4FED_8226_084809D277F3_.wvu.PrintArea" hidden="1" oldHidden="1">
    <formula>'программы '!$A$1:$F$759</formula>
    <oldFormula>'программы '!$A$1:$F$759</oldFormula>
  </rdn>
  <rdn rId="0" localSheetId="1" customView="1" name="Z_D9B90A86_BE39_4FED_8226_084809D277F3_.wvu.Rows" hidden="1" oldHidden="1">
    <formula>'программы '!$237:$241</formula>
    <oldFormula>'программы '!$237:$241</oldFormula>
  </rdn>
  <rdn rId="0" localSheetId="1" customView="1" name="Z_D9B90A86_BE39_4FED_8226_084809D277F3_.wvu.FilterData" hidden="1" oldHidden="1">
    <formula>'программы '!$A$1:$A$772</formula>
    <oldFormula>'программы '!$A$1:$A$772</oldFormula>
  </rdn>
  <rcv guid="{D9B90A86-BE39-4FED-8226-084809D277F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40" sId="1" ref="A771:XFD771" action="insertRow"/>
  <rrc rId="3541" sId="1" ref="A771:XFD771" action="insertRow"/>
  <rrc rId="3542" sId="1" ref="A771:XFD771" action="insertRow"/>
  <rrc rId="3543" sId="1" ref="A772:XFD772" action="insertRow"/>
  <rcc rId="3544" sId="1" xfDxf="1" dxf="1">
    <nc r="B771" t="inlineStr">
      <is>
        <t>61 1 00 R0821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545" sId="1" xfDxf="1" dxf="1">
    <nc r="B772" t="inlineStr">
      <is>
        <t>61 1 00 R0821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546" sId="1" xfDxf="1" dxf="1">
    <nc r="B773" t="inlineStr">
      <is>
        <t>61 1 00 R0821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547" sId="1" xfDxf="1" dxf="1">
    <nc r="B774" t="inlineStr">
      <is>
        <t>61 1 00 R0821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548" sId="1">
    <oc r="B767" t="inlineStr">
      <is>
        <t>61 1 00 R0821</t>
      </is>
    </oc>
    <nc r="B767" t="inlineStr">
      <is>
        <t>61 1 00 R0820</t>
      </is>
    </nc>
  </rcc>
  <rcc rId="3549" sId="1">
    <oc r="B768" t="inlineStr">
      <is>
        <t>61 1 00 R0821</t>
      </is>
    </oc>
    <nc r="B768" t="inlineStr">
      <is>
        <t>61 1 00 R0820</t>
      </is>
    </nc>
  </rcc>
  <rcc rId="3550" sId="1">
    <oc r="B769" t="inlineStr">
      <is>
        <t>61 1 00 R0821</t>
      </is>
    </oc>
    <nc r="B769" t="inlineStr">
      <is>
        <t>61 1 00 R0820</t>
      </is>
    </nc>
  </rcc>
  <rcc rId="3551" sId="1">
    <oc r="B770" t="inlineStr">
      <is>
        <t>61 1 00 R0821</t>
      </is>
    </oc>
    <nc r="B770" t="inlineStr">
      <is>
        <t>61 1 00 R0820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'!$A$1:$F$847</formula>
    <oldFormula>'программы '!$A$1:$F$847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'!$A$1:$A$860</formula>
    <oldFormula>'программы '!$A$1:$A$860</oldFormula>
  </rdn>
  <rcv guid="{D9B90A86-BE39-4FED-8226-084809D277F3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5" sId="1">
    <nc r="C774" t="inlineStr">
      <is>
        <t>412</t>
      </is>
    </nc>
  </rcc>
  <rcc rId="3556" sId="1">
    <nc r="C773" t="inlineStr">
      <is>
        <t>410</t>
      </is>
    </nc>
  </rcc>
  <rcc rId="3557" sId="1">
    <nc r="C772" t="inlineStr">
      <is>
        <t>400</t>
      </is>
    </nc>
  </rcc>
  <rcc rId="3558" sId="1" xfDxf="1" dxf="1">
    <nc r="A774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59" sId="1" xfDxf="1" dxf="1">
    <nc r="A773" t="inlineStr">
      <is>
        <t>Бюджетные инвестиции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60" sId="1" xfDxf="1" dxf="1">
    <nc r="A772" t="inlineStr">
      <is>
        <t>Капитальные вложения в объекты государственной (муниципальной) собственности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61" sId="1" xfDxf="1" dxf="1">
    <nc r="A771" t="inlineStr">
      <is>
        <t>Обеспечение детей-сирот и детей, оставшихся без попечения родителей, жилыми помещениями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62" sId="1">
    <nc r="D773">
      <f>D774</f>
    </nc>
  </rcc>
  <rcc rId="3563" sId="1">
    <nc r="E773">
      <f>E774</f>
    </nc>
  </rcc>
  <rcc rId="3564" sId="1">
    <nc r="F773">
      <f>F774</f>
    </nc>
  </rcc>
  <rcc rId="3565" sId="1">
    <nc r="D771">
      <f>D772</f>
    </nc>
  </rcc>
  <rcc rId="3566" sId="1">
    <nc r="E771">
      <f>E772</f>
    </nc>
  </rcc>
  <rcc rId="3567" sId="1">
    <nc r="F771">
      <f>F772</f>
    </nc>
  </rcc>
  <rcc rId="3568" sId="1">
    <nc r="D772">
      <f>D773</f>
    </nc>
  </rcc>
  <rcc rId="3569" sId="1">
    <nc r="E772">
      <f>E773</f>
    </nc>
  </rcc>
  <rcc rId="3570" sId="1">
    <nc r="F772">
      <f>F773</f>
    </nc>
  </rcc>
  <rcc rId="3571" sId="1">
    <oc r="D766">
      <f>D767+D775+D779</f>
    </oc>
    <nc r="D766">
      <f>D767+D775+D779+D771</f>
    </nc>
  </rcc>
  <rcc rId="3572" sId="1">
    <oc r="E766">
      <f>E767+E775+E779</f>
    </oc>
    <nc r="E766">
      <f>E767+E775+E779+E771</f>
    </nc>
  </rcc>
  <rcc rId="3573" sId="1">
    <oc r="F766">
      <f>F767+F775+F779</f>
    </oc>
    <nc r="F766">
      <f>F767+F775+F779+F771</f>
    </nc>
  </rcc>
  <rcv guid="{D9B90A86-BE39-4FED-8226-084809D277F3}" action="delete"/>
  <rdn rId="0" localSheetId="1" customView="1" name="Z_D9B90A86_BE39_4FED_8226_084809D277F3_.wvu.PrintArea" hidden="1" oldHidden="1">
    <formula>'программы '!$A$1:$F$847</formula>
    <oldFormula>'программы '!$A$1:$F$847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'!$A$1:$A$860</formula>
    <oldFormula>'программы '!$A$1:$A$860</oldFormula>
  </rdn>
  <rcv guid="{D9B90A86-BE39-4FED-8226-084809D277F3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71:XFD774">
    <dxf>
      <fill>
        <patternFill>
          <bgColor theme="6" tint="0.59999389629810485"/>
        </patternFill>
      </fill>
    </dxf>
  </rfmt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77" sId="1" ref="A295:XFD295" action="insertRow"/>
  <rrc rId="3578" sId="1" ref="A295:XFD295" action="insertRow"/>
  <rrc rId="3579" sId="1" ref="A295:XFD295" action="insertRow"/>
  <rrc rId="3580" sId="1" ref="A295:XFD295" action="insertRow"/>
  <rcc rId="3581" sId="1" numFmtId="34">
    <nc r="C298">
      <v>244</v>
    </nc>
  </rcc>
  <rcc rId="3582" sId="1" numFmtId="34">
    <nc r="C297">
      <v>240</v>
    </nc>
  </rcc>
  <rcc rId="3583" sId="1" numFmtId="34">
    <nc r="C296">
      <v>200</v>
    </nc>
  </rcc>
  <rcc rId="3584" sId="1" xfDxf="1" dxf="1">
    <nc r="A295" t="inlineStr">
      <is>
        <t xml:space="preserve">Обустройтсво и модернизация плоскостных спортивных соооружений 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85" sId="1" xfDxf="1" dxf="1">
    <nc r="A296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86" sId="1" xfDxf="1" dxf="1">
    <nc r="A297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87" sId="1" xfDxf="1" dxf="1">
    <nc r="A298" t="inlineStr">
      <is>
        <t xml:space="preserve">Прочая закупка товаров, работ и услуг 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88" sId="1" xfDxf="1" s="1" dxf="1">
    <nc r="B295" t="inlineStr">
      <is>
        <t>06 1 00 S8080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3589" sId="1" xfDxf="1" s="1" dxf="1">
    <nc r="B296" t="inlineStr">
      <is>
        <t>06 1 00 S8080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3590" sId="1" xfDxf="1" s="1" dxf="1">
    <nc r="B297" t="inlineStr">
      <is>
        <t>06 1 00 S8080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3591" sId="1" xfDxf="1" s="1" dxf="1">
    <nc r="B298" t="inlineStr">
      <is>
        <t>06 1 00 S8080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3592" sId="1">
    <nc r="D297">
      <f>D298</f>
    </nc>
  </rcc>
  <rcc rId="3593" sId="1">
    <nc r="E297">
      <f>E298</f>
    </nc>
  </rcc>
  <rcc rId="3594" sId="1">
    <nc r="F297">
      <f>F298</f>
    </nc>
  </rcc>
  <rcc rId="3595" sId="1">
    <nc r="D295">
      <f>D296</f>
    </nc>
  </rcc>
  <rcc rId="3596" sId="1">
    <nc r="E295">
      <f>E296</f>
    </nc>
  </rcc>
  <rcc rId="3597" sId="1">
    <nc r="F295">
      <f>F296</f>
    </nc>
  </rcc>
  <rcc rId="3598" sId="1">
    <nc r="D296">
      <f>D297</f>
    </nc>
  </rcc>
  <rcc rId="3599" sId="1">
    <nc r="E296">
      <f>E297</f>
    </nc>
  </rcc>
  <rcc rId="3600" sId="1">
    <nc r="F296">
      <f>F297</f>
    </nc>
  </rcc>
  <rcc rId="3601" sId="1">
    <oc r="D282">
      <f>D283+D299</f>
    </oc>
    <nc r="D282">
      <f>D283+D299+D295</f>
    </nc>
  </rcc>
  <rcc rId="3602" sId="1">
    <oc r="E282">
      <f>E283+E299</f>
    </oc>
    <nc r="E282">
      <f>E283+E299+E295</f>
    </nc>
  </rcc>
  <rcc rId="3603" sId="1">
    <oc r="F282">
      <f>F283+F299</f>
    </oc>
    <nc r="F282">
      <f>F283+F299+F295</f>
    </nc>
  </rcc>
  <rcv guid="{D9B90A86-BE39-4FED-8226-084809D277F3}" action="delete"/>
  <rdn rId="0" localSheetId="1" customView="1" name="Z_D9B90A86_BE39_4FED_8226_084809D277F3_.wvu.PrintArea" hidden="1" oldHidden="1">
    <formula>'программы '!$A$1:$F$851</formula>
    <oldFormula>'программы '!$A$1:$F$851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'!$A$1:$A$864</formula>
    <oldFormula>'программы '!$A$1:$A$864</oldFormula>
  </rdn>
  <rcv guid="{D9B90A86-BE39-4FED-8226-084809D277F3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7" sId="1">
    <oc r="A295" t="inlineStr">
      <is>
        <t xml:space="preserve">Обустройтсво и модернизация плоскостных спортивных соооружений </t>
      </is>
    </oc>
    <nc r="A295" t="inlineStr">
      <is>
        <t xml:space="preserve">Обустройство и модернизация плоскостных спортивных соооружений </t>
      </is>
    </nc>
  </rcc>
  <rfmt sheetId="1" sqref="A295:XFD298">
    <dxf>
      <fill>
        <patternFill patternType="solid">
          <bgColor theme="8" tint="0.39997558519241921"/>
        </patternFill>
      </fill>
    </dxf>
  </rfmt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8" sId="1" numFmtId="34">
    <nc r="D56">
      <v>1275000</v>
    </nc>
  </rcc>
  <rcc rId="3609" sId="1" numFmtId="34">
    <nc r="D60">
      <v>1290000</v>
    </nc>
  </rcc>
  <rcc rId="3610" sId="1" numFmtId="34">
    <nc r="D78">
      <v>33433445</v>
    </nc>
  </rcc>
  <rcc rId="3611" sId="1" numFmtId="34">
    <nc r="E78">
      <v>33307285</v>
    </nc>
  </rcc>
  <rcc rId="3612" sId="1" numFmtId="34">
    <nc r="F78">
      <v>32424070</v>
    </nc>
  </rcc>
  <rcc rId="3613" sId="1" numFmtId="34">
    <oc r="D74">
      <v>33433445</v>
    </oc>
    <nc r="D74">
      <v>0</v>
    </nc>
  </rcc>
  <rcc rId="3614" sId="1" numFmtId="34">
    <oc r="E74">
      <v>33307285</v>
    </oc>
    <nc r="E74">
      <v>0</v>
    </nc>
  </rcc>
  <rcc rId="3615" sId="1" numFmtId="34">
    <oc r="F74">
      <v>32424070</v>
    </oc>
    <nc r="F74">
      <v>0</v>
    </nc>
  </rcc>
  <rcc rId="3616" sId="1" numFmtId="34">
    <nc r="D90">
      <v>987400</v>
    </nc>
  </rcc>
  <rcc rId="3617" sId="1" numFmtId="34">
    <nc r="D94">
      <v>7720306.2000000002</v>
    </nc>
  </rcc>
  <rcc rId="3618" sId="1" numFmtId="34">
    <oc r="D98">
      <v>209988112</v>
    </oc>
    <nc r="D98">
      <v>209923088.25</v>
    </nc>
  </rcc>
  <rcc rId="3619" sId="1" numFmtId="34">
    <oc r="E98">
      <v>125652639.21000001</v>
    </oc>
    <nc r="E98">
      <v>125619716.20999999</v>
    </nc>
  </rcc>
  <rcc rId="3620" sId="1" numFmtId="34">
    <oc r="F98">
      <v>129914883.89000002</v>
    </oc>
    <nc r="F98">
      <v>130092010.89</v>
    </nc>
  </rcc>
  <rcc rId="3621" sId="1" numFmtId="34">
    <nc r="D110">
      <v>2963155.95</v>
    </nc>
  </rcc>
  <rcc rId="3622" sId="1" numFmtId="34">
    <oc r="D118">
      <v>1057252</v>
    </oc>
    <nc r="D118">
      <v>2114504</v>
    </nc>
  </rcc>
  <rcc rId="3623" sId="1" numFmtId="34">
    <oc r="E118">
      <v>1057252</v>
    </oc>
    <nc r="E118">
      <v>2114504</v>
    </nc>
  </rcc>
  <rcc rId="3624" sId="1" numFmtId="34">
    <oc r="F118">
      <v>1057252</v>
    </oc>
    <nc r="F118">
      <v>2114504</v>
    </nc>
  </rcc>
  <rcc rId="3625" sId="1" numFmtId="34">
    <oc r="D122">
      <v>252339.11</v>
    </oc>
    <nc r="D122">
      <v>2523391.11</v>
    </nc>
  </rcc>
  <rcc rId="3626" sId="1" numFmtId="34">
    <oc r="E122">
      <v>0</v>
    </oc>
    <nc r="E122">
      <v>2271052</v>
    </nc>
  </rcc>
  <rcc rId="3627" sId="1" numFmtId="34">
    <oc r="F122">
      <v>0</v>
    </oc>
    <nc r="F122">
      <v>2271052</v>
    </nc>
  </rcc>
  <rcc rId="3628" sId="1" numFmtId="34">
    <oc r="D126">
      <v>117241.45</v>
    </oc>
    <nc r="D126">
      <v>358620.91</v>
    </nc>
  </rcc>
  <rcc rId="3629" sId="1" numFmtId="34">
    <oc r="E126">
      <v>117241.45</v>
    </oc>
    <nc r="E126">
      <v>303615.37</v>
    </nc>
  </rcc>
  <rcc rId="3630" sId="1" numFmtId="34">
    <oc r="F126">
      <v>117241.45</v>
    </oc>
    <nc r="F126">
      <v>303615.37</v>
    </nc>
  </rcc>
  <rcc rId="3631" sId="1" numFmtId="34">
    <oc r="D131">
      <v>84058344.049999997</v>
    </oc>
    <nc r="D131">
      <v>84058344.060000002</v>
    </nc>
  </rcc>
  <rcc rId="3632" sId="1" numFmtId="34">
    <oc r="D135">
      <v>85139959.870000005</v>
    </oc>
    <nc r="D135">
      <v>85139959.859999999</v>
    </nc>
  </rcc>
  <rcv guid="{D9B90A86-BE39-4FED-8226-084809D277F3}" action="delete"/>
  <rdn rId="0" localSheetId="1" customView="1" name="Z_D9B90A86_BE39_4FED_8226_084809D277F3_.wvu.PrintArea" hidden="1" oldHidden="1">
    <formula>'программы '!$A$1:$F$851</formula>
    <oldFormula>'программы '!$A$1:$F$851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'!$A$1:$A$864</formula>
    <oldFormula>'программы '!$A$1:$A$864</oldFormula>
  </rdn>
  <rcv guid="{D9B90A86-BE39-4FED-8226-084809D277F3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6" sId="1" numFmtId="34">
    <oc r="D140">
      <v>2892204</v>
    </oc>
    <nc r="D140">
      <v>0</v>
    </nc>
  </rcc>
  <rcc rId="3637" sId="1" numFmtId="34">
    <nc r="D144">
      <v>1387489.8</v>
    </nc>
  </rcc>
  <rcc rId="3638" sId="1" numFmtId="34">
    <nc r="D149">
      <v>4396968.58</v>
    </nc>
  </rcc>
  <rcc rId="3639" sId="1" numFmtId="34">
    <nc r="E149">
      <v>4396968.58</v>
    </nc>
  </rcc>
  <rcc rId="3640" sId="1" numFmtId="34">
    <nc r="F149">
      <v>5315495.72</v>
    </nc>
  </rcc>
  <rrc rId="3641" sId="1" ref="A171:XFD171" action="insertRow">
    <undo index="0" exp="area" ref3D="1" dr="$A$276:$XFD$280" dn="Z_30E81E54_DD45_4653_9DCD_548F6723F554_.wvu.Rows" sId="1"/>
    <undo index="0" exp="area" ref3D="1" dr="$A$276:$XFD$280" dn="Z_D9B90A86_BE39_4FED_8226_084809D277F3_.wvu.Rows" sId="1"/>
  </rrc>
  <rcc rId="3642" sId="1" xfDxf="1" dxf="1">
    <nc r="A171" t="inlineStr">
      <is>
    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643" sId="1">
    <nc r="B171" t="inlineStr">
      <is>
        <t>03 3 00 Л8620</t>
      </is>
    </nc>
  </rcc>
  <rcc rId="3644" sId="1" numFmtId="34">
    <nc r="C171">
      <v>614</v>
    </nc>
  </rcc>
  <rcc rId="3645" sId="1">
    <oc r="D169">
      <f>D170</f>
    </oc>
    <nc r="D169">
      <f>D170+D171</f>
    </nc>
  </rcc>
  <rcc rId="3646" sId="1">
    <oc r="E169">
      <f>E170</f>
    </oc>
    <nc r="E169">
      <f>E170+E171</f>
    </nc>
  </rcc>
  <rcc rId="3647" sId="1">
    <oc r="F169">
      <f>F170</f>
    </oc>
    <nc r="F169">
      <f>F170+F171</f>
    </nc>
  </rcc>
  <rcc rId="3648" sId="1" numFmtId="34">
    <nc r="D171">
      <v>83725468</v>
    </nc>
  </rcc>
  <rcc rId="3649" sId="1" numFmtId="34">
    <nc r="E171">
      <v>93470621</v>
    </nc>
  </rcc>
  <rcc rId="3650" sId="1" numFmtId="34">
    <nc r="F171">
      <v>93511032</v>
    </nc>
  </rcc>
  <rcc rId="3651" sId="1" numFmtId="34">
    <oc r="D170">
      <v>83725468</v>
    </oc>
    <nc r="D170">
      <v>0</v>
    </nc>
  </rcc>
  <rcc rId="3652" sId="1" numFmtId="34">
    <oc r="E170">
      <v>93470621</v>
    </oc>
    <nc r="E170">
      <v>0</v>
    </nc>
  </rcc>
  <rcc rId="3653" sId="1" numFmtId="34">
    <oc r="F170">
      <v>93511032</v>
    </oc>
    <nc r="F170">
      <v>0</v>
    </nc>
  </rcc>
  <rcc rId="3654" sId="1" numFmtId="34">
    <oc r="D175">
      <v>16273661.609999999</v>
    </oc>
    <nc r="D175">
      <v>0</v>
    </nc>
  </rcc>
  <rcc rId="3655" sId="1" numFmtId="34">
    <oc r="E175">
      <v>10541287.98</v>
    </oc>
    <nc r="E175">
      <v>0</v>
    </nc>
  </rcc>
  <rcc rId="3656" sId="1" numFmtId="34">
    <oc r="F175">
      <v>10922299.829999998</v>
    </oc>
    <nc r="F175">
      <v>0</v>
    </nc>
  </rcc>
  <rrc rId="3657" sId="1" ref="A176:XFD176" action="insertRow">
    <undo index="0" exp="area" ref3D="1" dr="$A$277:$XFD$281" dn="Z_30E81E54_DD45_4653_9DCD_548F6723F554_.wvu.Rows" sId="1"/>
    <undo index="0" exp="area" ref3D="1" dr="$A$277:$XFD$281" dn="Z_D9B90A86_BE39_4FED_8226_084809D277F3_.wvu.Rows" sId="1"/>
  </rrc>
  <rcc rId="3658" sId="1" xfDxf="1" dxf="1">
    <nc r="A176" t="inlineStr">
      <is>
    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659" sId="1">
    <nc r="B176" t="inlineStr">
      <is>
        <t>03 3 00 80100</t>
      </is>
    </nc>
  </rcc>
  <rcc rId="3660" sId="1" numFmtId="34">
    <nc r="C176">
      <v>614</v>
    </nc>
  </rcc>
  <rcc rId="3661" sId="1">
    <oc r="D174">
      <f>D175</f>
    </oc>
    <nc r="D174">
      <f>D175+D176</f>
    </nc>
  </rcc>
  <rcc rId="3662" sId="1">
    <oc r="E174">
      <f>E175</f>
    </oc>
    <nc r="E174">
      <f>E175+E176</f>
    </nc>
  </rcc>
  <rcc rId="3663" sId="1">
    <oc r="F174">
      <f>F175</f>
    </oc>
    <nc r="F174">
      <f>F175+F176</f>
    </nc>
  </rcc>
  <rcc rId="3664" sId="1" numFmtId="34">
    <nc r="F176">
      <v>8704511.8300000001</v>
    </nc>
  </rcc>
  <rcc rId="3665" sId="1" numFmtId="34">
    <nc r="E176">
      <v>8536162.9800000004</v>
    </nc>
  </rcc>
  <rcc rId="3666" sId="1" numFmtId="34">
    <nc r="D176">
      <v>16823745.359999999</v>
    </nc>
  </rcc>
  <rcv guid="{D9B90A86-BE39-4FED-8226-084809D277F3}" action="delete"/>
  <rdn rId="0" localSheetId="1" customView="1" name="Z_D9B90A86_BE39_4FED_8226_084809D277F3_.wvu.PrintArea" hidden="1" oldHidden="1">
    <formula>'программы '!$A$1:$F$853</formula>
    <oldFormula>'программы '!$A$1:$F$853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'!$A$1:$A$866</formula>
    <oldFormula>'программы '!$A$1:$A$866</oldFormula>
  </rdn>
  <rcv guid="{D9B90A86-BE39-4FED-8226-084809D277F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0" sId="1" numFmtId="34">
    <oc r="D190">
      <v>5768465</v>
    </oc>
    <nc r="D190">
      <v>5674106</v>
    </nc>
  </rcc>
  <rcc rId="3671" sId="1" numFmtId="34">
    <oc r="F190">
      <v>5694499</v>
    </oc>
    <nc r="F190">
      <v>7707130</v>
    </nc>
  </rcc>
  <rcc rId="3672" sId="1" numFmtId="34">
    <oc r="E190">
      <v>5729667</v>
    </oc>
    <nc r="E190">
      <v>7734792</v>
    </nc>
  </rcc>
  <rcc rId="3673" sId="1" numFmtId="34">
    <oc r="F191">
      <v>207822</v>
    </oc>
    <nc r="F191">
      <v>205157</v>
    </nc>
  </rcc>
  <rcc rId="3674" sId="1" numFmtId="34">
    <oc r="E191">
      <v>207822</v>
    </oc>
    <nc r="E191">
      <v>206423</v>
    </nc>
  </rcc>
  <rcc rId="3675" sId="1" numFmtId="34">
    <oc r="F193">
      <v>207821</v>
    </oc>
    <nc r="F193">
      <v>205157</v>
    </nc>
  </rcc>
  <rcc rId="3676" sId="1" numFmtId="34">
    <oc r="E193">
      <v>207821</v>
    </oc>
    <nc r="E193">
      <v>206423</v>
    </nc>
  </rcc>
  <rcc rId="3677" sId="1" numFmtId="34">
    <oc r="F195">
      <v>207821</v>
    </oc>
    <nc r="F195">
      <v>205156</v>
    </nc>
  </rcc>
  <rcc rId="3678" sId="1" numFmtId="34">
    <oc r="E195">
      <v>207821</v>
    </oc>
    <nc r="E195">
      <v>206423</v>
    </nc>
  </rcc>
  <rcc rId="3679" sId="1" numFmtId="34">
    <oc r="D198">
      <v>207821</v>
    </oc>
    <nc r="D198">
      <v>202720</v>
    </nc>
  </rcc>
  <rcc rId="3680" sId="1" numFmtId="34">
    <oc r="E198">
      <v>207821</v>
    </oc>
    <nc r="E198">
      <v>244938</v>
    </nc>
  </rcc>
  <rcc rId="3681" sId="1" numFmtId="34">
    <oc r="F198">
      <v>207821</v>
    </oc>
    <nc r="F198">
      <v>243845</v>
    </nc>
  </rcc>
  <rcc rId="3682" sId="1" numFmtId="34">
    <nc r="D181">
      <v>1080363.29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3" sId="1" numFmtId="34">
    <oc r="D236">
      <f>6000000+12000000</f>
    </oc>
    <nc r="D236">
      <v>20710000</v>
    </nc>
  </rcc>
  <rcc rId="3684" sId="1" numFmtId="34">
    <nc r="D300">
      <v>6796225</v>
    </nc>
  </rcc>
  <rcc rId="3685" sId="1" numFmtId="34">
    <nc r="E300">
      <v>500000</v>
    </nc>
  </rcc>
  <rcc rId="3686" sId="1" numFmtId="34">
    <nc r="F300">
      <v>500000</v>
    </nc>
  </rcc>
  <rcc rId="3687" sId="1" numFmtId="34">
    <oc r="D304">
      <v>500000</v>
    </oc>
    <nc r="D304">
      <v>0</v>
    </nc>
  </rcc>
  <rcc rId="3688" sId="1" numFmtId="34">
    <oc r="E304">
      <v>500000</v>
    </oc>
    <nc r="E304">
      <v>0</v>
    </nc>
  </rcc>
  <rcc rId="3689" sId="1" numFmtId="34">
    <oc r="F304">
      <v>500000</v>
    </oc>
    <nc r="F304">
      <v>0</v>
    </nc>
  </rcc>
  <rcc rId="3690" sId="1" numFmtId="34">
    <oc r="D288">
      <v>563800</v>
    </oc>
    <nc r="D288">
      <f>533800+30000</f>
    </nc>
  </rcc>
  <rcc rId="3691" sId="1" numFmtId="34">
    <oc r="D291">
      <v>1194300</v>
    </oc>
    <nc r="D291">
      <f>626262+540263.29</f>
    </nc>
  </rcc>
  <rcc rId="3692" sId="1" numFmtId="34">
    <oc r="D292">
      <v>287400</v>
    </oc>
    <nc r="D292">
      <v>315174.71000000002</v>
    </nc>
  </rcc>
  <rcc rId="3693" sId="1" numFmtId="34">
    <oc r="D342">
      <v>1253986.27</v>
    </oc>
    <nc r="D342">
      <v>1022422.6</v>
    </nc>
  </rcc>
  <rcc rId="3694" sId="1" numFmtId="34">
    <oc r="D333">
      <v>4332622.84</v>
    </oc>
    <nc r="D333">
      <v>5816247.3700000001</v>
    </nc>
  </rcc>
  <rcc rId="3695" sId="1" numFmtId="34">
    <oc r="D341">
      <v>1252060.8600000001</v>
    </oc>
    <nc r="D341">
      <v>0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6" sId="1" numFmtId="34">
    <nc r="D366">
      <v>2225871.17</v>
    </nc>
  </rcc>
  <rcc rId="3697" sId="1" numFmtId="34">
    <oc r="D362">
      <v>144000</v>
    </oc>
    <nc r="D362">
      <v>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>
  <rcc rId="2461" sId="1" numFmtId="34">
    <oc r="D113">
      <v>25312506.900000002</v>
    </oc>
    <nc r="D113">
      <v>25907674.970000003</v>
    </nc>
  </rcc>
  <rcc rId="2462" sId="1" numFmtId="34">
    <oc r="E113">
      <v>24813556.43</v>
    </oc>
    <nc r="E113">
      <v>24437441.52</v>
    </nc>
  </rcc>
  <rcc rId="2463" sId="1" numFmtId="34">
    <oc r="F113">
      <v>23422847.390000001</v>
    </oc>
    <nc r="F113">
      <v>22550792.98</v>
    </nc>
  </rcc>
  <rcc rId="2464" sId="1">
    <oc r="A164" t="inlineStr">
      <is>
    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    </is>
    </oc>
    <nc r="A164" t="inlineStr">
      <is>
    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    </is>
    </nc>
  </rcc>
  <rrc rId="2465" sId="1" ref="A32:XFD34" action="insertRow">
    <undo index="0" exp="area" ref3D="1" dr="$A$219:$IV$223" dn="Z_30E81E54_DD45_4653_9DCD_548F6723F554_.wvu.Rows" sId="1"/>
  </rrc>
  <rcc rId="2466" sId="1">
    <nc r="A32" t="inlineStr">
      <is>
        <t>Зарезервированные средства на дорожную деятельность</t>
      </is>
    </nc>
  </rcc>
  <rcc rId="2467" sId="1">
    <nc r="A33" t="inlineStr">
      <is>
        <t>Иные бюджетные ассигнования</t>
      </is>
    </nc>
  </rcc>
  <rcc rId="2468" sId="1">
    <nc r="A34" t="inlineStr">
      <is>
        <t>Резервные средства</t>
      </is>
    </nc>
  </rcc>
  <rcc rId="2469" sId="1">
    <nc r="B32" t="inlineStr">
      <is>
        <t>02 0 00 83290</t>
      </is>
    </nc>
  </rcc>
  <rcc rId="2470" sId="1">
    <nc r="C32"/>
  </rcc>
  <rcc rId="2471" sId="1">
    <nc r="B33" t="inlineStr">
      <is>
        <t>02 0 00 83290</t>
      </is>
    </nc>
  </rcc>
  <rcc rId="2472" sId="1">
    <nc r="C33" t="inlineStr">
      <is>
        <t>800</t>
      </is>
    </nc>
  </rcc>
  <rcc rId="2473" sId="1">
    <nc r="B34" t="inlineStr">
      <is>
        <t>02 0 00 83290</t>
      </is>
    </nc>
  </rcc>
  <rcc rId="2474" sId="1">
    <nc r="C34" t="inlineStr">
      <is>
        <t>870</t>
      </is>
    </nc>
  </rcc>
  <rcc rId="2475" sId="1" numFmtId="34">
    <nc r="D34">
      <v>5283970.16</v>
    </nc>
  </rcc>
  <rcc rId="2476" sId="1" numFmtId="34">
    <nc r="E34">
      <v>0</v>
    </nc>
  </rcc>
  <rcc rId="2477" sId="1" numFmtId="34">
    <nc r="F34">
      <v>0</v>
    </nc>
  </rcc>
  <rcc rId="2478" sId="1">
    <nc r="D32">
      <f>D33</f>
    </nc>
  </rcc>
  <rcc rId="2479" sId="1">
    <nc r="D33">
      <f>D34</f>
    </nc>
  </rcc>
  <rcc rId="2480" sId="1">
    <nc r="E32">
      <f>E33</f>
    </nc>
  </rcc>
  <rcc rId="2481" sId="1">
    <nc r="F32">
      <f>F33</f>
    </nc>
  </rcc>
  <rcc rId="2482" sId="1">
    <nc r="E33">
      <f>E34</f>
    </nc>
  </rcc>
  <rcc rId="2483" sId="1">
    <nc r="F33">
      <f>F34</f>
    </nc>
  </rcc>
  <rcc rId="2484" sId="1">
    <oc r="D19">
      <f>D28+D20+D24</f>
    </oc>
    <nc r="D19">
      <f>D28+D20+D24+D32</f>
    </nc>
  </rcc>
  <rcc rId="2485" sId="1">
    <oc r="E19">
      <f>E28+E20+E24</f>
    </oc>
    <nc r="E19">
      <f>E28+E20+E24+E32</f>
    </nc>
  </rcc>
  <rcc rId="2486" sId="1">
    <oc r="F19">
      <f>F28+F20+F24</f>
    </oc>
    <nc r="F19">
      <f>F28+F20+F24+F32</f>
    </nc>
  </rcc>
  <rcc rId="2487" sId="1">
    <oc r="A20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20" t="inlineStr">
      <is>
        <t>Реализация мероприятий по социально-экономическому развитию</t>
      </is>
    </nc>
  </rcc>
  <rcc rId="2488" sId="1">
    <oc r="A177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177" t="inlineStr">
      <is>
        <t>Реализация мероприятий по социально-экономическому развитию</t>
      </is>
    </nc>
  </rcc>
  <rcc rId="2489" sId="1">
    <oc r="A209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209" t="inlineStr">
      <is>
        <t>Реализация мероприятий по социально-экономическому развитию</t>
      </is>
    </nc>
  </rcc>
  <rcc rId="2490" sId="1">
    <oc r="A249" t="inlineStr">
      <is>
        <t>Реализация федеральной целевой программы "Увековечивание памяти погибших при защите Отечества на 2019-2024 годы"</t>
      </is>
    </oc>
    <nc r="A249" t="inlineStr">
      <is>
        <t>Реализация федеральной целевой программы "Увековечение памяти погибших при защите Отечества на 2019-2024 годы"</t>
      </is>
    </nc>
  </rcc>
  <rcc rId="2491" sId="1">
    <oc r="A258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258" t="inlineStr">
      <is>
        <t>Реализация мероприятий по социально-экономическому развитию</t>
      </is>
    </nc>
  </rcc>
  <rcc rId="2492" sId="1">
    <oc r="A289" t="inlineStr">
      <is>
    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формированию торгового реестра</t>
      </is>
    </oc>
    <nc r="A289" t="inlineStr">
      <is>
        <t>Осуществление государственных полномочий по формированию торгового реестра</t>
      </is>
    </nc>
  </rcc>
  <rcc rId="2493" sId="1">
    <oc r="A379" t="inlineStr">
      <is>
    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    </is>
    </oc>
    <nc r="A379" t="inlineStr">
      <is>
        <t>Осуществление государственных полномочий в сфере охраны труда</t>
      </is>
    </nc>
  </rcc>
  <rcc rId="2494" sId="1" numFmtId="34">
    <oc r="D401">
      <v>83700</v>
    </oc>
    <nc r="D401">
      <v>177125</v>
    </nc>
  </rcc>
  <rcc rId="2495" sId="1">
    <oc r="A438" t="inlineStr">
      <is>
    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реформирования жилищно-коммунального хозяйства</t>
      </is>
    </oc>
    <nc r="A438" t="inlineStr">
      <is>
        <t>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    </is>
    </nc>
  </rcc>
  <rcc rId="2496" sId="1">
    <oc r="A447" t="inlineStr">
      <is>
    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    </is>
    </oc>
    <nc r="A447" t="inlineStr">
      <is>
        <t>Обеспечение мероприятий по переселению граждан из аварийного жилищного фонда за счет средств бюджетов субъектов Российской Федерации</t>
      </is>
    </nc>
  </rcc>
  <rcc rId="2497" sId="1">
    <oc r="A463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463" t="inlineStr">
      <is>
        <t>Реализация мероприятий по социально-экономическому развитию</t>
      </is>
    </nc>
  </rcc>
  <rcc rId="2498" sId="1" numFmtId="34">
    <oc r="D502">
      <v>180000</v>
    </oc>
    <nc r="D502">
      <v>719100</v>
    </nc>
  </rcc>
  <rcc rId="2499" sId="1">
    <oc r="A551" t="inlineStr">
      <is>
    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    </is>
    </oc>
    <nc r="A551" t="inlineStr">
      <is>
    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    </is>
    </nc>
  </rcc>
  <rcc rId="2500" sId="1">
    <oc r="A555" t="inlineStr">
      <is>
        <t>Единая субвенция местным бюджетам</t>
      </is>
    </oc>
    <nc r="A555" t="inlineStr">
      <is>
        <t xml:space="preserve">Единая субвенция </t>
      </is>
    </nc>
  </rcc>
  <rcc rId="2501" sId="1">
    <oc r="A565" t="inlineStr">
      <is>
        <t>Осуществление государственных полномочий в сфере административных правонарушений</t>
      </is>
    </oc>
    <nc r="A565" t="inlineStr">
      <is>
    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    </is>
    </nc>
  </rcc>
  <rcc rId="2502" sId="1">
    <oc r="A556" t="inlineStr">
      <is>
        <t>Осуществление  государственных полномочий Архангельской области по созданию комиссий по делам несовершеннолетних и защите их прав</t>
      </is>
    </oc>
    <nc r="A556" t="inlineStr">
      <is>
    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    </is>
    </nc>
  </rcc>
  <rcc rId="2503" sId="1">
    <oc r="A551" t="inlineStr">
      <is>
    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    </is>
    </oc>
    <nc r="A551" t="inlineStr">
      <is>
  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  </is>
    </nc>
  </rcc>
  <rcc rId="2504" sId="1" odxf="1" dxf="1">
    <oc r="B551" t="inlineStr">
      <is>
        <t>54 1 00 Л8690</t>
      </is>
    </oc>
    <nc r="B551" t="inlineStr">
      <is>
        <t>54 1 00 51200</t>
      </is>
    </nc>
    <odxf>
      <border outline="0">
        <top/>
      </border>
    </odxf>
    <ndxf>
      <border outline="0">
        <top style="thin">
          <color indexed="64"/>
        </top>
      </border>
    </ndxf>
  </rcc>
  <rcc rId="2505" sId="1" odxf="1" dxf="1">
    <nc r="C551"/>
    <odxf>
      <numFmt numFmtId="30" formatCode="@"/>
    </odxf>
    <ndxf>
      <numFmt numFmtId="0" formatCode="General"/>
    </ndxf>
  </rcc>
  <rcc rId="2506" sId="1">
    <oc r="D551">
      <f>D553</f>
    </oc>
    <nc r="D551">
      <f>D553</f>
    </nc>
  </rcc>
  <rcc rId="2507" sId="1">
    <oc r="E551">
      <f>E553</f>
    </oc>
    <nc r="E551">
      <f>E553</f>
    </nc>
  </rcc>
  <rcc rId="2508" sId="1">
    <oc r="F551">
      <f>F553</f>
    </oc>
    <nc r="F551">
      <f>F553</f>
    </nc>
  </rcc>
  <rcc rId="2509" sId="1">
    <oc r="A552" t="inlineStr">
      <is>
        <t>Закупка товаров, работ и услуг для обеспечения государственных (муниципальных) нужд</t>
      </is>
    </oc>
    <nc r="A552" t="inlineStr">
      <is>
        <t>Закупка товаров, работ и услуг для обеспечения государственных (муниципальных) нужд</t>
      </is>
    </nc>
  </rcc>
  <rcc rId="2510" sId="1" odxf="1" dxf="1">
    <oc r="B552" t="inlineStr">
      <is>
        <t>54 1 00 Л8690</t>
      </is>
    </oc>
    <nc r="B552" t="inlineStr">
      <is>
        <t>54 1 00 51200</t>
      </is>
    </nc>
    <odxf>
      <border outline="0">
        <top/>
      </border>
    </odxf>
    <ndxf>
      <border outline="0">
        <top style="thin">
          <color indexed="64"/>
        </top>
      </border>
    </ndxf>
  </rcc>
  <rcc rId="2511" sId="1" odxf="1" dxf="1">
    <oc r="C552" t="inlineStr">
      <is>
        <t>200</t>
      </is>
    </oc>
    <nc r="C552">
      <v>200</v>
    </nc>
    <odxf>
      <numFmt numFmtId="30" formatCode="@"/>
    </odxf>
    <ndxf>
      <numFmt numFmtId="0" formatCode="General"/>
    </ndxf>
  </rcc>
  <rcc rId="2512" sId="1">
    <oc r="D552">
      <f>D553</f>
    </oc>
    <nc r="D552">
      <f>D553</f>
    </nc>
  </rcc>
  <rcc rId="2513" sId="1">
    <oc r="E552">
      <f>E553</f>
    </oc>
    <nc r="E552">
      <f>E553</f>
    </nc>
  </rcc>
  <rcc rId="2514" sId="1">
    <oc r="F552">
      <f>F553</f>
    </oc>
    <nc r="F552">
      <f>F553</f>
    </nc>
  </rcc>
  <rcc rId="2515" sId="1">
    <oc r="A553" t="inlineStr">
      <is>
        <t>Иные закупки товаров,работ и услуг для обеспечения государственных (муниципальных) нужд</t>
      </is>
    </oc>
    <nc r="A553" t="inlineStr">
      <is>
        <t>Иные закупки товаров,работ и услуг для обеспечения государственных (муниципальных) нужд</t>
      </is>
    </nc>
  </rcc>
  <rcc rId="2516" sId="1" odxf="1" dxf="1">
    <oc r="B553" t="inlineStr">
      <is>
        <t>54 1 00 Л8690</t>
      </is>
    </oc>
    <nc r="B553" t="inlineStr">
      <is>
        <t>54 1 00 51200</t>
      </is>
    </nc>
    <odxf>
      <border outline="0">
        <top/>
      </border>
    </odxf>
    <ndxf>
      <border outline="0">
        <top style="thin">
          <color indexed="64"/>
        </top>
      </border>
    </ndxf>
  </rcc>
  <rcc rId="2517" sId="1" odxf="1" dxf="1">
    <oc r="C553" t="inlineStr">
      <is>
        <t>240</t>
      </is>
    </oc>
    <nc r="C553">
      <v>240</v>
    </nc>
    <odxf>
      <numFmt numFmtId="30" formatCode="@"/>
    </odxf>
    <ndxf>
      <numFmt numFmtId="0" formatCode="General"/>
    </ndxf>
  </rcc>
  <rcc rId="2518" sId="1">
    <oc r="D553">
      <f>D554</f>
    </oc>
    <nc r="D553">
      <f>D554</f>
    </nc>
  </rcc>
  <rcc rId="2519" sId="1">
    <oc r="E553">
      <f>E554</f>
    </oc>
    <nc r="E553">
      <f>E554</f>
    </nc>
  </rcc>
  <rcc rId="2520" sId="1">
    <oc r="F553">
      <f>F554</f>
    </oc>
    <nc r="F553">
      <f>F554</f>
    </nc>
  </rcc>
  <rcc rId="2521" sId="1" odxf="1" dxf="1">
    <oc r="A554" t="inlineStr">
      <is>
        <t xml:space="preserve">Прочая закупка товаров, работ и услуг </t>
      </is>
    </oc>
    <nc r="A554" t="inlineStr">
      <is>
        <t>Прочая закупка товаров, работ и услуг</t>
      </is>
    </nc>
    <odxf>
      <alignment wrapText="1" readingOrder="0"/>
    </odxf>
    <ndxf>
      <alignment wrapText="0" readingOrder="0"/>
    </ndxf>
  </rcc>
  <rcc rId="2522" sId="1" odxf="1" dxf="1">
    <oc r="B554" t="inlineStr">
      <is>
        <t>54 1 00 Л8690</t>
      </is>
    </oc>
    <nc r="B554" t="inlineStr">
      <is>
        <t>54 1 00 51200</t>
      </is>
    </nc>
    <odxf>
      <border outline="0">
        <top/>
      </border>
    </odxf>
    <ndxf>
      <border outline="0">
        <top style="thin">
          <color indexed="64"/>
        </top>
      </border>
    </ndxf>
  </rcc>
  <rcc rId="2523" sId="1" odxf="1" dxf="1">
    <oc r="C554" t="inlineStr">
      <is>
        <t>244</t>
      </is>
    </oc>
    <nc r="C554">
      <v>244</v>
    </nc>
    <odxf>
      <numFmt numFmtId="30" formatCode="@"/>
    </odxf>
    <ndxf>
      <numFmt numFmtId="0" formatCode="General"/>
    </ndxf>
  </rcc>
  <rcc rId="2524" sId="1" numFmtId="34">
    <oc r="D554">
      <v>28000</v>
    </oc>
    <nc r="D554">
      <v>1481.71</v>
    </nc>
  </rcc>
  <rcc rId="2525" sId="1" numFmtId="34">
    <oc r="E554">
      <v>28000</v>
    </oc>
    <nc r="E554">
      <v>1321.79</v>
    </nc>
  </rcc>
  <rcc rId="2526" sId="1" numFmtId="34">
    <oc r="F554">
      <v>28000</v>
    </oc>
    <nc r="F554">
      <v>1321.95</v>
    </nc>
  </rcc>
  <rcc rId="2527" sId="1" odxf="1" dxf="1">
    <oc r="B551" t="inlineStr">
      <is>
        <t>54 1 00 51200</t>
      </is>
    </oc>
    <nc r="B551" t="inlineStr">
      <is>
        <t>54 1 00 51201</t>
      </is>
    </nc>
    <odxf>
      <fill>
        <patternFill patternType="none">
          <bgColor indexed="65"/>
        </patternFill>
      </fill>
    </odxf>
    <ndxf>
      <fill>
        <patternFill patternType="solid">
          <bgColor indexed="51"/>
        </patternFill>
      </fill>
    </ndxf>
  </rcc>
  <rcc rId="2528" sId="1" odxf="1" dxf="1">
    <oc r="B552" t="inlineStr">
      <is>
        <t>54 1 00 51200</t>
      </is>
    </oc>
    <nc r="B552" t="inlineStr">
      <is>
        <t>54 1 00 51201</t>
      </is>
    </nc>
    <odxf>
      <fill>
        <patternFill patternType="none">
          <bgColor indexed="65"/>
        </patternFill>
      </fill>
    </odxf>
    <ndxf>
      <fill>
        <patternFill patternType="solid">
          <bgColor indexed="51"/>
        </patternFill>
      </fill>
    </ndxf>
  </rcc>
  <rcc rId="2529" sId="1" odxf="1" dxf="1">
    <oc r="B553" t="inlineStr">
      <is>
        <t>54 1 00 51200</t>
      </is>
    </oc>
    <nc r="B553" t="inlineStr">
      <is>
        <t>54 1 00 51201</t>
      </is>
    </nc>
    <odxf>
      <fill>
        <patternFill patternType="none">
          <bgColor indexed="65"/>
        </patternFill>
      </fill>
    </odxf>
    <ndxf>
      <fill>
        <patternFill patternType="solid">
          <bgColor indexed="51"/>
        </patternFill>
      </fill>
    </ndxf>
  </rcc>
  <rcc rId="2530" sId="1" odxf="1" dxf="1">
    <oc r="B554" t="inlineStr">
      <is>
        <t>54 1 00 51200</t>
      </is>
    </oc>
    <nc r="B554" t="inlineStr">
      <is>
        <t>54 1 00 51201</t>
      </is>
    </nc>
    <odxf>
      <fill>
        <patternFill patternType="none">
          <bgColor indexed="65"/>
        </patternFill>
      </fill>
    </odxf>
    <ndxf>
      <fill>
        <patternFill patternType="solid">
          <bgColor indexed="51"/>
        </patternFill>
      </fill>
    </ndxf>
  </rcc>
  <rcc rId="2531" sId="1" numFmtId="34">
    <oc r="D550">
      <v>1481.71</v>
    </oc>
    <nc r="D550">
      <v>0</v>
    </nc>
  </rcc>
  <rcc rId="2532" sId="1" numFmtId="34">
    <oc r="E550">
      <v>1321.79</v>
    </oc>
    <nc r="E550">
      <v>0</v>
    </nc>
  </rcc>
  <rcc rId="2533" sId="1" numFmtId="34">
    <oc r="F550">
      <v>1321.95</v>
    </oc>
    <nc r="F550">
      <v>0</v>
    </nc>
  </rcc>
  <rcc rId="2534" sId="1" numFmtId="34">
    <oc r="D554">
      <v>1481.71</v>
    </oc>
    <nc r="D554">
      <v>5186.05</v>
    </nc>
  </rcc>
  <rcc rId="2535" sId="1" numFmtId="34">
    <oc r="E554">
      <v>1321.79</v>
    </oc>
    <nc r="E554">
      <v>5385.9</v>
    </nc>
  </rcc>
  <rcc rId="2536" sId="1" numFmtId="34">
    <oc r="F554">
      <v>1321.95</v>
    </oc>
    <nc r="F554">
      <v>173249.40000000002</v>
    </nc>
  </rcc>
  <rfmt sheetId="1" sqref="B551:B554" start="0" length="0">
    <dxf>
      <fill>
        <patternFill patternType="none">
          <bgColor indexed="65"/>
        </patternFill>
      </fill>
    </dxf>
  </rfmt>
  <rcc rId="2537" sId="1" numFmtId="34">
    <oc r="D590">
      <f>998128.06-111540.89</f>
    </oc>
    <nc r="D590">
      <v>16008611.709999999</v>
    </nc>
  </rcc>
  <rrc rId="2538" sId="1" ref="A591:XFD593" action="insertRow"/>
  <rcc rId="2539" sId="1">
    <nc r="A591" t="inlineStr">
      <is>
        <t>Социальное обеспечение и иные выплаты населению</t>
      </is>
    </nc>
  </rcc>
  <rcc rId="2540" sId="1">
    <nc r="A592" t="inlineStr">
      <is>
        <t>Социальные выплаты гражданам, кроме публичных нормативных социальных выплат</t>
      </is>
    </nc>
  </rcc>
  <rrc rId="2541" sId="1" ref="A593:XFD593" action="deleteRow">
    <rfmt sheetId="1" xfDxf="1" sqref="A593:IV593" start="0" length="0">
      <dxf>
        <font>
          <name val="Times New Roman"/>
          <scheme val="none"/>
        </font>
      </dxf>
    </rfmt>
    <rfmt sheetId="1" sqref="A593" start="0" length="0">
      <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593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593" start="0" length="0">
      <dxf>
        <numFmt numFmtId="171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93" start="0" length="0">
      <dxf>
        <numFmt numFmtId="171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93" start="0" length="0">
      <dxf>
        <numFmt numFmtId="171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42" sId="1">
    <nc r="B591" t="inlineStr">
      <is>
        <t>55 0 00 81400</t>
      </is>
    </nc>
  </rcc>
  <rcc rId="2543" sId="1" numFmtId="30">
    <nc r="C591">
      <v>300</v>
    </nc>
  </rcc>
  <rcc rId="2544" sId="1">
    <nc r="B592" t="inlineStr">
      <is>
        <t>55 0 00 81400</t>
      </is>
    </nc>
  </rcc>
  <rcc rId="2545" sId="1" numFmtId="30">
    <nc r="C592">
      <v>320</v>
    </nc>
  </rcc>
  <rcc rId="2546" sId="1" numFmtId="34">
    <nc r="D592">
      <v>20000</v>
    </nc>
  </rcc>
  <rcc rId="2547" sId="1" numFmtId="34">
    <nc r="E592">
      <v>0</v>
    </nc>
  </rcc>
  <rcc rId="2548" sId="1" numFmtId="34">
    <nc r="F592">
      <v>0</v>
    </nc>
  </rcc>
  <rcc rId="2549" sId="1">
    <nc r="D591">
      <f>D592</f>
    </nc>
  </rcc>
  <rcc rId="2550" sId="1">
    <nc r="E591">
      <f>E592</f>
    </nc>
  </rcc>
  <rcc rId="2551" sId="1">
    <nc r="F591">
      <f>F592</f>
    </nc>
  </rcc>
  <rcc rId="2552" sId="1">
    <oc r="D588">
      <f>D590</f>
    </oc>
    <nc r="D588">
      <f>D589+D591</f>
    </nc>
  </rcc>
  <rcc rId="2553" sId="1">
    <oc r="E588">
      <f>E590</f>
    </oc>
    <nc r="E588">
      <f>E589+E591</f>
    </nc>
  </rcc>
  <rcc rId="2554" sId="1">
    <oc r="F588">
      <f>F590</f>
    </oc>
    <nc r="F588">
      <f>F589+F591</f>
    </nc>
  </rcc>
  <rcc rId="2555" sId="1">
    <oc r="D587">
      <f>SUM(D588)</f>
    </oc>
    <nc r="D587">
      <f>SUM(D588)</f>
    </nc>
  </rcc>
  <rcc rId="2556" sId="1">
    <oc r="A594" t="inlineStr">
      <is>
    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    </is>
    </oc>
    <nc r="A594" t="inlineStr">
      <is>
        <t>Осуществление первичного воинского учета органами местного самоуправления поселений, муниципальных и городских округов</t>
      </is>
    </nc>
  </rcc>
  <rcc rId="2557" sId="1">
    <oc r="A625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625" t="inlineStr">
      <is>
        <t>Реализация мероприятий по социально-экономическому развитию</t>
      </is>
    </nc>
  </rcc>
  <rcc rId="2558" sId="1">
    <oc r="A676" t="inlineStr">
      <is>
    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    </is>
    </oc>
    <nc r="A676" t="inlineStr">
      <is>
    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    </is>
    </nc>
  </rcc>
  <rcc rId="2559" sId="1">
    <oc r="A681" t="inlineStr">
      <is>
        <t>Единая субвенция бюджетам муниципальных районов, муниципальных округов и городских округов Архангельской области</t>
      </is>
    </oc>
    <nc r="A681" t="inlineStr">
      <is>
        <t>Единая субвенция</t>
      </is>
    </nc>
  </rcc>
  <rcc rId="2560" sId="1">
    <oc r="A691" t="inlineStr">
      <is>
    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    </is>
    </oc>
    <nc r="A691" t="inlineStr">
      <is>
        <t>Осуществление государственных полномочий по выплате вознаграждений профессиональным опекунам</t>
      </is>
    </nc>
  </rcc>
  <rcc rId="2561" sId="1">
    <oc r="A663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    </is>
    </oc>
    <nc r="A663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  </is>
    </nc>
  </rcc>
  <rcc rId="2562" sId="1">
    <oc r="A667" t="inlineStr">
      <is>
        <t>Субвенции бюджетам муниципальных районов, муниципальных округов и городских округов Архангельской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    </is>
    </oc>
    <nc r="A667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    </is>
    </nc>
  </rcc>
  <rcc rId="2563" sId="1">
    <oc r="A671" t="inlineStr">
      <is>
        <t>Субвенции бюджетам муниципальных районов, муниципальных округов и городских округов Архангельской области на 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    </is>
    </oc>
    <nc r="A671" t="inlineStr">
      <is>
    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    </is>
    </nc>
  </rcc>
  <rcc rId="2564" sId="1" numFmtId="34">
    <oc r="D670">
      <v>4428772.83</v>
    </oc>
    <nc r="D670">
      <v>4427614.2</v>
    </nc>
  </rcc>
  <rcc rId="2565" sId="1" numFmtId="34">
    <oc r="E670">
      <v>2555040.48</v>
    </oc>
    <nc r="E670">
      <v>2683652.1</v>
    </nc>
  </rcc>
  <rcc rId="2566" sId="1" numFmtId="34">
    <oc r="F670">
      <v>2555040.48</v>
    </oc>
    <nc r="F670">
      <v>2683722.08</v>
    </nc>
  </rcc>
  <rcc rId="2567" sId="1" numFmtId="34">
    <oc r="D705">
      <v>12927368.93</v>
    </oc>
    <nc r="D705">
      <v>19945958.699999999</v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8" sId="1" numFmtId="34">
    <oc r="D379">
      <v>24382739.399999999</v>
    </oc>
    <nc r="D379">
      <v>24376545.23</v>
    </nc>
  </rcc>
  <rcc rId="3699" sId="1" numFmtId="34">
    <oc r="D384">
      <v>212877.87</v>
    </oc>
    <nc r="D384">
      <v>236759.26</v>
    </nc>
  </rcc>
  <rcc rId="3700" sId="1" numFmtId="34">
    <oc r="E384">
      <v>213126.22</v>
    </oc>
    <nc r="E384">
      <v>234666.55</v>
    </nc>
  </rcc>
  <rcc rId="3701" sId="1" numFmtId="34">
    <oc r="F384">
      <v>224776.19</v>
    </oc>
    <nc r="F384">
      <v>241402.04</v>
    </nc>
  </rcc>
  <rcc rId="3702" sId="1" numFmtId="34">
    <oc r="D392">
      <v>127853.87</v>
    </oc>
    <nc r="D392">
      <v>165914.20000000001</v>
    </nc>
  </rcc>
  <rcc rId="3703" sId="1" numFmtId="34">
    <oc r="E392">
      <v>127853.87</v>
    </oc>
    <nc r="E392">
      <v>162108.17000000001</v>
    </nc>
  </rcc>
  <rcc rId="3704" sId="1" numFmtId="34">
    <oc r="F392">
      <v>127853.87</v>
    </oc>
    <nc r="F392">
      <v>162108.17000000001</v>
    </nc>
  </rcc>
  <rcc rId="3705" sId="1" numFmtId="34">
    <oc r="D424">
      <v>4049967.12</v>
    </oc>
    <nc r="D424">
      <v>5252591.24</v>
    </nc>
  </rcc>
  <rcc rId="3706" sId="1" numFmtId="34">
    <oc r="D425">
      <v>100000</v>
    </oc>
    <nc r="D425">
      <v>120655.72</v>
    </nc>
  </rcc>
  <rcc rId="3707" sId="1" numFmtId="34">
    <oc r="D426">
      <v>1223090.07</v>
    </oc>
    <nc r="D426">
      <v>1586282.55</v>
    </nc>
  </rcc>
  <rcc rId="3708" sId="1" numFmtId="34">
    <oc r="D429">
      <v>322996.43</v>
    </oc>
    <nc r="D429">
      <v>332996.43</v>
    </nc>
  </rcc>
  <rcc rId="3709" sId="1" numFmtId="34">
    <oc r="D440">
      <v>756000</v>
    </oc>
    <nc r="D440">
      <v>153035</v>
    </nc>
  </rcc>
  <rcc rId="3710" sId="1" numFmtId="34">
    <nc r="D444">
      <v>1512000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1" sId="1" numFmtId="34">
    <oc r="D482">
      <v>1430148.63</v>
    </oc>
    <nc r="D482">
      <f>55099.99+1375048.64</f>
    </nc>
  </rcc>
  <rcc rId="3712" sId="1" numFmtId="34">
    <nc r="D486">
      <v>28325</v>
    </nc>
  </rcc>
  <rcc rId="3713" sId="1" numFmtId="34">
    <nc r="E486">
      <v>20461.62</v>
    </nc>
  </rcc>
  <rcc rId="3714" sId="1" numFmtId="34">
    <nc r="F486">
      <v>20461.62</v>
    </nc>
  </rcc>
  <rcc rId="3715" sId="1" numFmtId="34">
    <oc r="D491">
      <v>111423.51</v>
    </oc>
    <nc r="D491"/>
  </rcc>
  <rcc rId="3716" sId="1" numFmtId="34">
    <nc r="D495">
      <v>5042333.07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7" sId="1" numFmtId="34">
    <nc r="D509">
      <v>45921098.280000001</v>
    </nc>
  </rcc>
  <rcc rId="3718" sId="1" numFmtId="34">
    <oc r="D505">
      <v>1871.94</v>
    </oc>
    <nc r="D505"/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9" sId="1" numFmtId="34">
    <oc r="D526">
      <v>17061392.32</v>
    </oc>
    <nc r="D526">
      <v>3353991.2</v>
    </nc>
  </rcc>
  <rcc rId="3720" sId="1" numFmtId="34">
    <oc r="D535">
      <v>348191.68</v>
    </oc>
    <nc r="D535">
      <v>68448.800000000003</v>
    </nc>
  </rcc>
  <rcc rId="3721" sId="1" numFmtId="34">
    <oc r="D538">
      <v>0</v>
    </oc>
    <nc r="D538">
      <v>141284</v>
    </nc>
  </rcc>
  <rcc rId="3722" sId="1" numFmtId="34">
    <oc r="D531">
      <v>0</v>
    </oc>
    <nc r="D531">
      <v>7287280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3" sId="1" numFmtId="34">
    <oc r="D562">
      <v>11583650.4</v>
    </oc>
    <nc r="D562">
      <f>10307073.16</f>
    </nc>
  </rcc>
  <rcc rId="3724" sId="1" numFmtId="34">
    <oc r="D564">
      <v>3498262.42</v>
    </oc>
    <nc r="D564">
      <v>3112736.09</v>
    </nc>
  </rcc>
  <rcc rId="3725" sId="1" numFmtId="34">
    <oc r="D567">
      <v>940800</v>
    </oc>
    <nc r="D567">
      <v>893200</v>
    </nc>
  </rcc>
  <rcc rId="3726" sId="1" numFmtId="34">
    <oc r="D578">
      <f>14735000+7094414.27-538300</f>
    </oc>
    <nc r="D578">
      <v>19791114.27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7" sId="1" numFmtId="34">
    <oc r="D618">
      <v>886257.6</v>
    </oc>
    <nc r="D618">
      <f>886257.6</f>
    </nc>
  </rcc>
  <rcc rId="3728" sId="1" numFmtId="34">
    <oc r="D674">
      <v>100000</v>
    </oc>
    <nc r="D674">
      <v>0</v>
    </nc>
  </rcc>
  <rcc rId="3729" sId="1">
    <oc r="E666">
      <v>94977988.599999994</v>
    </oc>
    <nc r="E666">
      <f>72596636.05+22381352.55</f>
    </nc>
  </rcc>
  <rcc rId="3730" sId="1">
    <oc r="F666">
      <v>95927768.489999995</v>
    </oc>
    <nc r="F666">
      <f>73322602.41+22605166.08</f>
    </nc>
  </rcc>
  <rcc rId="3731" sId="1">
    <oc r="E667">
      <v>2218000</v>
    </oc>
    <nc r="E667">
      <f>1800000+418000</f>
    </nc>
  </rcc>
  <rcc rId="3732" sId="1">
    <oc r="F667">
      <v>2218000</v>
    </oc>
    <nc r="F667">
      <f>1800000+418000</f>
    </nc>
  </rcc>
  <rcc rId="3733" sId="1">
    <oc r="E668">
      <v>28683352.559999999</v>
    </oc>
    <nc r="E668">
      <f>21924184.09+6759168.47</f>
    </nc>
  </rcc>
  <rcc rId="3734" sId="1">
    <oc r="F668">
      <v>28970186.079999998</v>
    </oc>
    <nc r="F668">
      <f>22143425.93+6826760.15</f>
    </nc>
  </rcc>
  <rcc rId="3735" sId="1">
    <oc r="E671">
      <v>8557755.3699999992</v>
    </oc>
    <nc r="E671">
      <f>6278755.37+2129000</f>
    </nc>
  </rcc>
  <rcc rId="3736" sId="1">
    <oc r="F671">
      <v>8557755.3699999992</v>
    </oc>
    <nc r="F671">
      <f>6278755.37+2129000</f>
    </nc>
  </rcc>
  <rcc rId="3737" sId="1">
    <oc r="D675">
      <v>304500</v>
    </oc>
    <nc r="D675">
      <f>107973.65+4500</f>
    </nc>
  </rcc>
  <rcc rId="3738" sId="1">
    <oc r="E675">
      <v>605000</v>
    </oc>
    <nc r="E675">
      <f>600000+5000</f>
    </nc>
  </rcc>
  <rcc rId="3739" sId="1">
    <oc r="F675">
      <v>605000</v>
    </oc>
    <nc r="F675">
      <f>600000+5000</f>
    </nc>
  </rcc>
  <rcc rId="3740" sId="1">
    <oc r="D666">
      <v>94977988.599999994</v>
    </oc>
    <nc r="D666">
      <f>65587443.85+19854019.55+9610478.32</f>
    </nc>
  </rcc>
  <rcc rId="3741" sId="1">
    <oc r="D667">
      <v>1738440</v>
    </oc>
    <nc r="D667">
      <f>1196994.24+376200+144590.04</f>
    </nc>
  </rcc>
  <rcc rId="3742" sId="1">
    <oc r="D668">
      <v>28683352.559999999</v>
    </oc>
    <nc r="D668">
      <f>19807408.16+5995913.89+2902364.36</f>
    </nc>
  </rcc>
  <rcc rId="3743" sId="1">
    <oc r="D671">
      <v>8344855.3700000001</v>
    </oc>
    <nc r="D671">
      <f>5905135.47+1916100+411000</f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4" sId="1">
    <oc r="D671">
      <f>5905135.47+1916100+411000</f>
    </oc>
    <nc r="D671">
      <f>5905135.47+1916100+411000+150000</f>
    </nc>
  </rcc>
  <rcc rId="3745" sId="1">
    <oc r="E671">
      <f>6278755.37+2129000</f>
    </oc>
    <nc r="E671">
      <f>6278755.37+2129000+150000</f>
    </nc>
  </rcc>
  <rcc rId="3746" sId="1">
    <oc r="F671">
      <f>6278755.37+2129000</f>
    </oc>
    <nc r="F671">
      <f>6278755.37+2129000+150000</f>
    </nc>
  </rcc>
  <rcc rId="3747" sId="1" numFmtId="34">
    <oc r="D679">
      <f>16008611.71-2100000+3285769.73-7094414.27-9233380-20000</f>
    </oc>
    <nc r="D679">
      <v>469756.4</v>
    </nc>
  </rcc>
  <rrc rId="3748" sId="1" ref="A680:XFD680" action="insertRow"/>
  <rrc rId="3749" sId="1" ref="A680:XFD680" action="insertRow"/>
  <rcc rId="3750" sId="1">
    <nc r="B680" t="inlineStr">
      <is>
        <t>55 0 00 81400</t>
      </is>
    </nc>
  </rcc>
  <rcc rId="3751" sId="1">
    <nc r="B681" t="inlineStr">
      <is>
        <t>55 0 00 81400</t>
      </is>
    </nc>
  </rcc>
  <rcc rId="3752" sId="1" numFmtId="34">
    <oc r="D683">
      <f>20000+20000</f>
    </oc>
    <nc r="D683">
      <v>280000</v>
    </nc>
  </rcc>
  <rcc rId="3753" sId="1">
    <nc r="C681" t="inlineStr">
      <is>
        <t>244</t>
      </is>
    </nc>
  </rcc>
  <rcc rId="3754" sId="1">
    <nc r="C680" t="inlineStr">
      <is>
        <t>240</t>
      </is>
    </nc>
  </rcc>
  <rrc rId="3755" sId="1" ref="A680:XFD680" action="insertRow"/>
  <rcc rId="3756" sId="1">
    <nc r="C680" t="inlineStr">
      <is>
        <t>200</t>
      </is>
    </nc>
  </rcc>
  <rcc rId="3757" sId="1" xfDxf="1" dxf="1">
    <nc r="A682" t="inlineStr">
      <is>
        <t>Прочая закупка товаров, работ и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58" sId="1" xfDxf="1" dxf="1">
    <nc r="A681" t="inlineStr">
      <is>
        <t>Иные закупки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59" sId="1" xfDxf="1" dxf="1">
    <nc r="A680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60" sId="1">
    <nc r="B680" t="inlineStr">
      <is>
        <t>55 0 00 81400</t>
      </is>
    </nc>
  </rcc>
  <rcc rId="3761" sId="1">
    <nc r="D680">
      <f>D681</f>
    </nc>
  </rcc>
  <rcc rId="3762" sId="1">
    <nc r="D681">
      <f>D682</f>
    </nc>
  </rcc>
  <rcc rId="3763" sId="1">
    <nc r="E681">
      <f>E682</f>
    </nc>
  </rcc>
  <rcc rId="3764" sId="1">
    <nc r="F681">
      <f>F682</f>
    </nc>
  </rcc>
  <rcc rId="3765" sId="1">
    <nc r="E680">
      <f>E681</f>
    </nc>
  </rcc>
  <rcc rId="3766" sId="1">
    <nc r="F680">
      <f>F681</f>
    </nc>
  </rcc>
  <rcc rId="3767" sId="1">
    <nc r="D682">
      <f>338824</f>
    </nc>
  </rcc>
  <rrc rId="3768" sId="1" ref="A677:XFD677" action="insertRow"/>
  <rrc rId="3769" sId="1" ref="A677:XFD677" action="insertRow"/>
  <rrc rId="3770" sId="1" ref="A677:XFD677" action="insertRow"/>
  <rcc rId="3771" sId="1" xfDxf="1" dxf="1">
    <nc r="A677" t="inlineStr">
      <is>
        <t>Закупка товаров, работ и услуг для обеспечения государственных (муниципальных) нужд</t>
      </is>
    </nc>
    <ndxf>
      <font>
        <b/>
        <i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72" sId="1" xfDxf="1" dxf="1">
    <nc r="A678" t="inlineStr">
      <is>
        <t>Иные закупки товаров, работ и услуг для обеспечения государственных (муниципальных) нужд</t>
      </is>
    </nc>
    <ndxf>
      <font>
        <b/>
        <i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73" sId="1" xfDxf="1" dxf="1">
    <nc r="A679" t="inlineStr">
      <is>
        <t>Прочая закупка товаров, работ и услуг</t>
      </is>
    </nc>
    <ndxf>
      <font>
        <b/>
        <i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74" sId="1">
    <nc r="B677" t="inlineStr">
      <is>
        <t>55 0 00 71400</t>
      </is>
    </nc>
  </rcc>
  <rfmt sheetId="1" sqref="A677:D679" start="0" length="2147483647">
    <dxf>
      <font>
        <b val="0"/>
      </font>
    </dxf>
  </rfmt>
  <rfmt sheetId="1" sqref="A677:D679" start="0" length="2147483647">
    <dxf>
      <font>
        <i val="0"/>
      </font>
    </dxf>
  </rfmt>
  <rcc rId="3775" sId="1">
    <nc r="B678" t="inlineStr">
      <is>
        <t>55 0 00 71400</t>
      </is>
    </nc>
  </rcc>
  <rcc rId="3776" sId="1">
    <nc r="B679" t="inlineStr">
      <is>
        <t>55 0 00 71400</t>
      </is>
    </nc>
  </rcc>
  <rcc rId="3777" sId="1" numFmtId="34">
    <nc r="C679">
      <v>244</v>
    </nc>
  </rcc>
  <rcc rId="3778" sId="1" numFmtId="34">
    <nc r="C678">
      <v>240</v>
    </nc>
  </rcc>
  <rcc rId="3779" sId="1" numFmtId="34">
    <nc r="C677">
      <v>200</v>
    </nc>
  </rcc>
  <rfmt sheetId="1" sqref="C677:C679">
    <dxf>
      <numFmt numFmtId="30" formatCode="@"/>
    </dxf>
  </rfmt>
  <rrc rId="3780" sId="1" ref="A677:XFD677" action="insertRow"/>
  <rfmt sheetId="1" xfDxf="1" sqref="A677" start="0" length="0">
    <dxf>
      <font>
        <b/>
        <i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A677" start="0" length="2147483647">
    <dxf>
      <font>
        <b val="0"/>
      </font>
    </dxf>
  </rfmt>
  <rfmt sheetId="1" sqref="A677" start="0" length="2147483647">
    <dxf>
      <font>
        <i val="0"/>
      </font>
    </dxf>
  </rfmt>
  <rcc rId="3781" sId="1">
    <nc r="A677" t="inlineStr">
      <is>
        <t>Резервный фонд Правительства Архангельской области</t>
      </is>
    </nc>
  </rcc>
  <rcc rId="3782" sId="1">
    <nc r="B677" t="inlineStr">
      <is>
        <t>55 0 00 71400</t>
      </is>
    </nc>
  </rcc>
  <rfmt sheetId="1" sqref="B677" start="0" length="2147483647">
    <dxf>
      <font>
        <b val="0"/>
      </font>
    </dxf>
  </rfmt>
  <rfmt sheetId="1" sqref="B677" start="0" length="2147483647">
    <dxf>
      <font>
        <i val="0"/>
      </font>
    </dxf>
  </rfmt>
  <rcc rId="3783" sId="1">
    <nc r="D679">
      <f>D680</f>
    </nc>
  </rcc>
  <rcc rId="3784" sId="1" odxf="1" dxf="1">
    <nc r="E679">
      <f>E680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785" sId="1" odxf="1" dxf="1">
    <nc r="F679">
      <f>F680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786" sId="1">
    <nc r="D678">
      <f>D679</f>
    </nc>
  </rcc>
  <rcc rId="3787" sId="1" odxf="1" dxf="1">
    <nc r="E678">
      <f>E679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788" sId="1" odxf="1" dxf="1">
    <nc r="F678">
      <f>F679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789" sId="1">
    <nc r="D677">
      <f>D678</f>
    </nc>
  </rcc>
  <rcc rId="3790" sId="1">
    <nc r="E677">
      <f>E678</f>
    </nc>
  </rcc>
  <rcc rId="3791" sId="1">
    <nc r="F677">
      <f>F678</f>
    </nc>
  </rcc>
  <rcc rId="3792" sId="1">
    <oc r="D676">
      <f>SUM(D681)</f>
    </oc>
    <nc r="D676">
      <f>SUM(D681+D677)</f>
    </nc>
  </rcc>
  <rcc rId="3793" sId="1">
    <oc r="D681">
      <f>D682+D687</f>
    </oc>
    <nc r="D681">
      <f>D682+D687+D684</f>
    </nc>
  </rcc>
  <rcc rId="3794" sId="1">
    <oc r="E681">
      <f>E682+E687</f>
    </oc>
    <nc r="E681">
      <f>E682+E687+E684</f>
    </nc>
  </rcc>
  <rcc rId="3795" sId="1">
    <oc r="F681">
      <f>F682+F687</f>
    </oc>
    <nc r="F681">
      <f>F682+F687+F684</f>
    </nc>
  </rcc>
  <rcc rId="3796" sId="1" numFmtId="34">
    <nc r="D680">
      <v>165237.28</v>
    </nc>
  </rcc>
  <rfmt sheetId="1" sqref="A677:E677" start="0" length="2147483647">
    <dxf>
      <font>
        <b val="0"/>
      </font>
    </dxf>
  </rfmt>
  <rfmt sheetId="1" sqref="A677:E677" start="0" length="2147483647">
    <dxf>
      <font>
        <i val="0"/>
      </font>
    </dxf>
  </rfmt>
  <rcv guid="{D9B90A86-BE39-4FED-8226-084809D277F3}" action="delete"/>
  <rdn rId="0" localSheetId="1" customView="1" name="Z_D9B90A86_BE39_4FED_8226_084809D277F3_.wvu.PrintArea" hidden="1" oldHidden="1">
    <formula>'программы '!$A$1:$F$860</formula>
    <oldFormula>'программы '!$A$1:$F$860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'!$A$1:$A$873</formula>
    <oldFormula>'программы '!$A$1:$A$873</oldFormula>
  </rdn>
  <rcv guid="{D9B90A86-BE39-4FED-8226-084809D277F3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0" sId="1">
    <oc r="B677" t="inlineStr">
      <is>
        <t>55 0 00 71400</t>
      </is>
    </oc>
    <nc r="B677" t="inlineStr">
      <is>
        <t>55 0 00 00000</t>
      </is>
    </nc>
  </rcc>
  <rrc rId="3801" sId="1" ref="A678:XFD678" action="insertRow"/>
  <rcc rId="3802" sId="1">
    <nc r="B678" t="inlineStr">
      <is>
        <t>55 0 00 71400</t>
      </is>
    </nc>
  </rcc>
  <rcc rId="3803" sId="1" xfDxf="1" dxf="1">
    <nc r="A678" t="inlineStr">
      <is>
        <t>Резервный фонд Правительства Архангельской области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804" sId="1">
    <oc r="A677" t="inlineStr">
      <is>
        <t>Резервный фонд Правительства Архангельской области</t>
      </is>
    </oc>
    <nc r="A677" t="inlineStr">
      <is>
        <t xml:space="preserve">Резервный фонд </t>
      </is>
    </nc>
  </rcc>
  <rcc rId="3805" sId="1">
    <oc r="D677">
      <f>D679</f>
    </oc>
    <nc r="D677">
      <f>D678</f>
    </nc>
  </rcc>
  <rcc rId="3806" sId="1">
    <oc r="E677">
      <f>E679</f>
    </oc>
    <nc r="E677">
      <f>E678</f>
    </nc>
  </rcc>
  <rcc rId="3807" sId="1" odxf="1" dxf="1">
    <oc r="F677">
      <f>F679</f>
    </oc>
    <nc r="F677">
      <f>F678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808" sId="1">
    <nc r="D678">
      <f>D679</f>
    </nc>
  </rcc>
  <rcc rId="3809" sId="1">
    <nc r="E678">
      <f>E679</f>
    </nc>
  </rcc>
  <rcc rId="3810" sId="1" odxf="1" dxf="1">
    <nc r="F678">
      <f>F679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811" sId="1" numFmtId="34">
    <oc r="D694">
      <v>1982310.71</v>
    </oc>
    <nc r="D694">
      <v>2079004.63</v>
    </nc>
  </rcc>
  <rcc rId="3812" sId="1" numFmtId="34">
    <oc r="E694">
      <v>2061636.25</v>
    </oc>
    <nc r="E694">
      <v>2310476.25</v>
    </nc>
  </rcc>
  <rcc rId="3813" sId="1" numFmtId="34">
    <oc r="F694">
      <v>2144155.2599999998</v>
    </oc>
    <nc r="F694">
      <v>2538296.96</v>
    </nc>
  </rcc>
  <rcc rId="3814" sId="1" numFmtId="34">
    <oc r="D696">
      <v>598657.84</v>
    </oc>
    <nc r="D696">
      <v>627895.22</v>
    </nc>
  </rcc>
  <rcc rId="3815" sId="1" numFmtId="34">
    <oc r="E696">
      <v>622614.15</v>
    </oc>
    <nc r="E696">
      <v>697155.35</v>
    </nc>
  </rcc>
  <rcc rId="3816" sId="1" numFmtId="34">
    <oc r="F696">
      <v>647534.89</v>
    </oc>
    <nc r="F696">
      <v>758616.24</v>
    </nc>
  </rcc>
  <rcv guid="{D9B90A86-BE39-4FED-8226-084809D277F3}" action="delete"/>
  <rdn rId="0" localSheetId="1" customView="1" name="Z_D9B90A86_BE39_4FED_8226_084809D277F3_.wvu.PrintArea" hidden="1" oldHidden="1">
    <formula>'программы '!$A$1:$F$861</formula>
    <oldFormula>'программы '!$A$1:$F$861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'!$A$1:$A$874</formula>
    <oldFormula>'программы '!$A$1:$A$874</oldFormula>
  </rdn>
  <rcv guid="{D9B90A86-BE39-4FED-8226-084809D277F3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0" sId="1" numFmtId="34">
    <oc r="D711">
      <v>124100</v>
    </oc>
    <nc r="D711">
      <v>188933.33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1" sId="1" numFmtId="34">
    <oc r="D725">
      <f>8000000+4000000</f>
    </oc>
    <nc r="D725">
      <v>8000000</v>
    </nc>
  </rcc>
  <rcc rId="3822" sId="1">
    <oc r="D742">
      <v>2071897</v>
    </oc>
    <nc r="D742">
      <f>1341897+730000</f>
    </nc>
  </rcc>
  <rcc rId="3823" sId="1" numFmtId="34">
    <oc r="E742">
      <v>2071897</v>
    </oc>
    <nc r="E742">
      <f>1341897+730000</f>
    </nc>
  </rcc>
  <rcc rId="3824" sId="1" numFmtId="34">
    <oc r="F742">
      <v>2071897</v>
    </oc>
    <nc r="F742">
      <f>1341897+730000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>
  <rcc rId="2568" sId="1">
    <oc r="F4" t="inlineStr">
      <is>
        <t xml:space="preserve">от 19 декабря 2023 года №183 </t>
      </is>
    </oc>
    <nc r="F4" t="inlineStr">
      <is>
        <t xml:space="preserve">от                   2024 года № </t>
      </is>
    </nc>
  </rcc>
  <rcv guid="{9A752CC5-36AC-48BE-BF4B-1A38C4015906}" action="delete"/>
  <rdn rId="0" localSheetId="1" customView="1" name="Z_9A752CC5_36AC_48BE_BF4B_1A38C4015906_.wvu.FilterData" hidden="1" oldHidden="1">
    <formula>'программы '!$B$1:$B$737</formula>
    <oldFormula>'программы '!$B$1:$B$737</oldFormula>
  </rdn>
  <rcv guid="{9A752CC5-36AC-48BE-BF4B-1A38C4015906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5" sId="1" numFmtId="34">
    <oc r="D761">
      <v>3238185.37</v>
    </oc>
    <nc r="D761">
      <v>566700</v>
    </nc>
  </rcc>
  <rcc rId="3826" sId="1" numFmtId="34">
    <nc r="D773">
      <v>47200000</v>
    </nc>
  </rcc>
  <rcc rId="3827" sId="1" numFmtId="34">
    <nc r="D769">
      <v>993300</v>
    </nc>
  </rcc>
  <rcc rId="3828" sId="1" numFmtId="34">
    <nc r="D765">
      <v>1678185.37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9" sId="1" numFmtId="34">
    <nc r="D778">
      <v>292246.25</v>
    </nc>
  </rcc>
  <rcv guid="{D9B90A86-BE39-4FED-8226-084809D277F3}" action="delete"/>
  <rdn rId="0" localSheetId="1" customView="1" name="Z_D9B90A86_BE39_4FED_8226_084809D277F3_.wvu.PrintArea" hidden="1" oldHidden="1">
    <formula>'программы '!$A$1:$F$861</formula>
    <oldFormula>'программы '!$A$1:$F$861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'!$A$1:$A$874</formula>
    <oldFormula>'программы '!$A$1:$A$874</oldFormula>
  </rdn>
  <rcv guid="{D9B90A86-BE39-4FED-8226-084809D277F3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3" sId="1" numFmtId="34">
    <nc r="D788">
      <v>3209339.93</v>
    </nc>
  </rcc>
  <rcc rId="3834" sId="1" numFmtId="34">
    <nc r="E788">
      <v>3383534.85</v>
    </nc>
  </rcc>
  <rcc rId="3835" sId="1" numFmtId="34">
    <nc r="F788">
      <v>3411798.35</v>
    </nc>
  </rcc>
  <rcc rId="3836" sId="1" numFmtId="34">
    <oc r="D784">
      <v>3197753.69</v>
    </oc>
    <nc r="D784"/>
  </rcc>
  <rcc rId="3837" sId="1" numFmtId="34">
    <oc r="E784">
      <v>3375108.53</v>
    </oc>
    <nc r="E784"/>
  </rcc>
  <rcc rId="3838" sId="1" numFmtId="34">
    <oc r="F784">
      <v>3492844.87</v>
    </oc>
    <nc r="F784"/>
  </rcc>
  <rcc rId="3839" sId="1" numFmtId="34">
    <nc r="D842">
      <v>100000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0" sId="1" numFmtId="34">
    <oc r="D839">
      <v>581912</v>
    </oc>
    <nc r="D839">
      <v>481912</v>
    </nc>
  </rcc>
  <rcc rId="3841" sId="1">
    <oc r="E830">
      <f>E832+E834+E837+E840</f>
    </oc>
    <nc r="E830">
      <f>E832+E834+E837+E840</f>
    </nc>
  </rcc>
  <rcc rId="3842" sId="1">
    <oc r="F830">
      <f>F832+F834+F837+F840</f>
    </oc>
    <nc r="F830">
      <f>F832+F834+F837+F840</f>
    </nc>
  </rcc>
  <rfmt sheetId="1" sqref="A851:F851" start="0" length="2147483647">
    <dxf>
      <font>
        <b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3" sId="1" numFmtId="34">
    <oc r="D98">
      <v>209923088.25</v>
    </oc>
    <nc r="D98">
      <v>209537488.25</v>
    </nc>
  </rcc>
  <rcc rId="3844" sId="1" numFmtId="34">
    <nc r="E222">
      <v>14419102.119999999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5" sId="1" numFmtId="34">
    <oc r="E222">
      <v>14419102.119999999</v>
    </oc>
    <nc r="E222">
      <v>12419102.119999999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74" sId="1" numFmtId="34">
    <oc r="D503">
      <v>14735000</v>
    </oc>
    <nc r="D503">
      <f>14735000+7094414.27</f>
    </nc>
  </rcc>
  <rcc rId="2775" sId="1" numFmtId="34">
    <oc r="D606">
      <v>20000</v>
    </oc>
    <nc r="D606">
      <f>20000+20000</f>
    </nc>
  </rcc>
  <rcc rId="2776" sId="1">
    <oc r="D604">
      <f>16008611.71-2100000+3285769.73</f>
    </oc>
    <nc r="D604">
      <f>16008611.71-2100000+3285769.73-7094414.27-9233380-20000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77" sId="1" numFmtId="34">
    <oc r="D446">
      <v>3516000</v>
    </oc>
    <nc r="D446">
      <f>3516000-253536</f>
    </nc>
  </rcc>
</revisions>
</file>

<file path=xl/revisions/userNames1.xml><?xml version="1.0" encoding="utf-8"?>
<users xmlns="http://schemas.openxmlformats.org/spreadsheetml/2006/main" xmlns:r="http://schemas.openxmlformats.org/officeDocument/2006/relationships" count="2">
  <userInfo guid="{23465155-9D86-4123-B8B6-780618B828F3}" name="Молчанова Елена Валерьевна" id="-1879577220" dateTime="2024-01-23T10:24:03"/>
  <userInfo guid="{E1BAB8F0-39CB-4F39-8CB0-6F395B2E455E}" name="Шерепа Ольга Николаевна" id="-112450951" dateTime="2024-04-03T08:38:1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9"/>
  <sheetViews>
    <sheetView tabSelected="1" view="pageBreakPreview" topLeftCell="A839" zoomScale="80" zoomScaleNormal="100" zoomScaleSheetLayoutView="80" workbookViewId="0">
      <selection activeCell="E855" sqref="E855"/>
    </sheetView>
  </sheetViews>
  <sheetFormatPr defaultRowHeight="15" x14ac:dyDescent="0.2"/>
  <cols>
    <col min="1" max="1" width="54.85546875" style="1" customWidth="1"/>
    <col min="2" max="2" width="15.28515625" style="2" customWidth="1"/>
    <col min="3" max="3" width="8.28515625" style="2" customWidth="1"/>
    <col min="4" max="4" width="19.5703125" style="129" customWidth="1"/>
    <col min="5" max="5" width="21.140625" style="129" customWidth="1"/>
    <col min="6" max="6" width="19.28515625" style="129" customWidth="1"/>
    <col min="7" max="16384" width="9.140625" style="1"/>
  </cols>
  <sheetData>
    <row r="1" spans="1:6" s="13" customFormat="1" ht="12.75" x14ac:dyDescent="0.2">
      <c r="A1" s="159"/>
      <c r="B1" s="159"/>
      <c r="C1" s="159"/>
      <c r="D1" s="159"/>
      <c r="E1" s="159"/>
      <c r="F1" s="159" t="s">
        <v>364</v>
      </c>
    </row>
    <row r="2" spans="1:6" s="13" customFormat="1" ht="12.75" x14ac:dyDescent="0.2">
      <c r="A2" s="130"/>
      <c r="B2" s="130"/>
      <c r="C2" s="28"/>
      <c r="D2" s="131"/>
      <c r="E2" s="131"/>
      <c r="F2" s="131" t="s">
        <v>340</v>
      </c>
    </row>
    <row r="3" spans="1:6" s="13" customFormat="1" ht="12.75" x14ac:dyDescent="0.2">
      <c r="A3" s="132"/>
      <c r="B3" s="132"/>
      <c r="C3" s="28"/>
      <c r="D3" s="131"/>
      <c r="E3" s="131"/>
      <c r="F3" s="131" t="s">
        <v>341</v>
      </c>
    </row>
    <row r="4" spans="1:6" s="13" customFormat="1" ht="12.75" x14ac:dyDescent="0.2">
      <c r="A4" s="132"/>
      <c r="B4" s="132"/>
      <c r="C4" s="28"/>
      <c r="D4" s="131"/>
      <c r="E4" s="131"/>
      <c r="F4" s="131" t="s">
        <v>479</v>
      </c>
    </row>
    <row r="5" spans="1:6" s="13" customFormat="1" ht="12.75" x14ac:dyDescent="0.2">
      <c r="B5" s="15"/>
      <c r="C5" s="15"/>
      <c r="D5" s="110"/>
      <c r="E5" s="110"/>
      <c r="F5" s="110"/>
    </row>
    <row r="6" spans="1:6" x14ac:dyDescent="0.2">
      <c r="A6" s="159"/>
      <c r="B6" s="159"/>
      <c r="C6" s="159"/>
      <c r="D6" s="159"/>
      <c r="E6" s="159"/>
      <c r="F6" s="159" t="s">
        <v>364</v>
      </c>
    </row>
    <row r="7" spans="1:6" x14ac:dyDescent="0.2">
      <c r="A7" s="130"/>
      <c r="B7" s="130"/>
      <c r="C7" s="28"/>
      <c r="D7" s="131"/>
      <c r="E7" s="131"/>
      <c r="F7" s="131" t="s">
        <v>340</v>
      </c>
    </row>
    <row r="8" spans="1:6" x14ac:dyDescent="0.2">
      <c r="A8" s="132"/>
      <c r="B8" s="132"/>
      <c r="C8" s="28"/>
      <c r="D8" s="131"/>
      <c r="E8" s="131"/>
      <c r="F8" s="131" t="s">
        <v>341</v>
      </c>
    </row>
    <row r="9" spans="1:6" x14ac:dyDescent="0.2">
      <c r="A9" s="132"/>
      <c r="B9" s="132"/>
      <c r="C9" s="28"/>
      <c r="D9" s="131"/>
      <c r="E9" s="131"/>
      <c r="F9" s="131" t="s">
        <v>476</v>
      </c>
    </row>
    <row r="10" spans="1:6" s="13" customFormat="1" ht="12.75" x14ac:dyDescent="0.2">
      <c r="B10" s="15"/>
      <c r="C10" s="15"/>
      <c r="D10" s="110"/>
      <c r="E10" s="110"/>
      <c r="F10" s="110"/>
    </row>
    <row r="11" spans="1:6" s="13" customFormat="1" ht="12.75" x14ac:dyDescent="0.2">
      <c r="A11" s="215"/>
      <c r="B11" s="215"/>
      <c r="C11" s="215"/>
      <c r="D11" s="215"/>
      <c r="E11" s="110"/>
      <c r="F11" s="110"/>
    </row>
    <row r="12" spans="1:6" s="13" customFormat="1" ht="40.5" customHeight="1" x14ac:dyDescent="0.2">
      <c r="A12" s="216" t="s">
        <v>379</v>
      </c>
      <c r="B12" s="216"/>
      <c r="C12" s="216"/>
      <c r="D12" s="216"/>
      <c r="E12" s="216"/>
      <c r="F12" s="216"/>
    </row>
    <row r="13" spans="1:6" s="13" customFormat="1" ht="12.75" x14ac:dyDescent="0.2">
      <c r="A13" s="215"/>
      <c r="B13" s="215"/>
      <c r="C13" s="215"/>
      <c r="D13" s="215"/>
      <c r="E13" s="215"/>
      <c r="F13" s="215"/>
    </row>
    <row r="14" spans="1:6" s="13" customFormat="1" ht="12.75" x14ac:dyDescent="0.2">
      <c r="A14" s="215"/>
      <c r="B14" s="215"/>
      <c r="C14" s="215"/>
      <c r="D14" s="215"/>
      <c r="E14" s="110"/>
      <c r="F14" s="110"/>
    </row>
    <row r="15" spans="1:6" s="13" customFormat="1" ht="15" customHeight="1" x14ac:dyDescent="0.2">
      <c r="A15" s="217" t="s">
        <v>0</v>
      </c>
      <c r="B15" s="219" t="s">
        <v>1</v>
      </c>
      <c r="C15" s="219" t="s">
        <v>2</v>
      </c>
      <c r="D15" s="221" t="s">
        <v>342</v>
      </c>
      <c r="E15" s="221"/>
      <c r="F15" s="221"/>
    </row>
    <row r="16" spans="1:6" s="13" customFormat="1" ht="24" customHeight="1" x14ac:dyDescent="0.2">
      <c r="A16" s="218"/>
      <c r="B16" s="220"/>
      <c r="C16" s="220"/>
      <c r="D16" s="112" t="s">
        <v>128</v>
      </c>
      <c r="E16" s="112" t="s">
        <v>343</v>
      </c>
      <c r="F16" s="112" t="s">
        <v>380</v>
      </c>
    </row>
    <row r="17" spans="1:6" s="13" customFormat="1" ht="24.75" customHeight="1" x14ac:dyDescent="0.2">
      <c r="A17" s="152" t="s">
        <v>441</v>
      </c>
      <c r="B17" s="103"/>
      <c r="C17" s="103"/>
      <c r="D17" s="113">
        <f>D39+D258+D283+D317+D325+D352+D357+D367+D374+D436+D464+D517++D547++D232+D23+D18+D552+D478+D496+D445+D450+D557+D579</f>
        <v>1912874312.4700003</v>
      </c>
      <c r="E17" s="113">
        <f>E39+E258+E283+E317+E325+E352+E357+E367+E374+E436+E464+E517++E547++E232+E23+E18+E552+E478+E496+E445+E450+E557+E579</f>
        <v>1416406145.3199997</v>
      </c>
      <c r="F17" s="113">
        <f>F39+F258+F283+F317+F325+F352+F357+F367+F374+F436+F464+F517++F547++F232+F23+F18+F552+F478+F496+F445+F450+F557+F579</f>
        <v>1405977077.8999999</v>
      </c>
    </row>
    <row r="18" spans="1:6" s="18" customFormat="1" ht="44.25" customHeight="1" x14ac:dyDescent="0.2">
      <c r="A18" s="29" t="s">
        <v>138</v>
      </c>
      <c r="B18" s="30" t="s">
        <v>135</v>
      </c>
      <c r="C18" s="21"/>
      <c r="D18" s="114">
        <f>D19</f>
        <v>362250</v>
      </c>
      <c r="E18" s="114">
        <f>E19</f>
        <v>100000</v>
      </c>
      <c r="F18" s="114">
        <f>F19</f>
        <v>100000</v>
      </c>
    </row>
    <row r="19" spans="1:6" s="6" customFormat="1" ht="25.5" x14ac:dyDescent="0.2">
      <c r="A19" s="20" t="s">
        <v>140</v>
      </c>
      <c r="B19" s="22" t="s">
        <v>139</v>
      </c>
      <c r="C19" s="3"/>
      <c r="D19" s="115">
        <f>D21</f>
        <v>362250</v>
      </c>
      <c r="E19" s="115">
        <f>E21</f>
        <v>100000</v>
      </c>
      <c r="F19" s="115">
        <f>F21</f>
        <v>100000</v>
      </c>
    </row>
    <row r="20" spans="1:6" s="6" customFormat="1" ht="25.5" x14ac:dyDescent="0.2">
      <c r="A20" s="16" t="s">
        <v>93</v>
      </c>
      <c r="B20" s="22" t="s">
        <v>139</v>
      </c>
      <c r="C20" s="4" t="s">
        <v>121</v>
      </c>
      <c r="D20" s="115">
        <f t="shared" ref="D20:F21" si="0">D21</f>
        <v>362250</v>
      </c>
      <c r="E20" s="115">
        <f t="shared" si="0"/>
        <v>100000</v>
      </c>
      <c r="F20" s="115">
        <f t="shared" si="0"/>
        <v>100000</v>
      </c>
    </row>
    <row r="21" spans="1:6" s="6" customFormat="1" ht="25.5" x14ac:dyDescent="0.2">
      <c r="A21" s="16" t="s">
        <v>73</v>
      </c>
      <c r="B21" s="22" t="s">
        <v>139</v>
      </c>
      <c r="C21" s="4" t="s">
        <v>122</v>
      </c>
      <c r="D21" s="115">
        <f t="shared" si="0"/>
        <v>362250</v>
      </c>
      <c r="E21" s="115">
        <f t="shared" si="0"/>
        <v>100000</v>
      </c>
      <c r="F21" s="115">
        <f t="shared" si="0"/>
        <v>100000</v>
      </c>
    </row>
    <row r="22" spans="1:6" s="6" customFormat="1" ht="12.75" x14ac:dyDescent="0.2">
      <c r="A22" s="16" t="s">
        <v>28</v>
      </c>
      <c r="B22" s="22" t="s">
        <v>139</v>
      </c>
      <c r="C22" s="4" t="s">
        <v>76</v>
      </c>
      <c r="D22" s="151">
        <v>362250</v>
      </c>
      <c r="E22" s="140">
        <v>100000</v>
      </c>
      <c r="F22" s="140">
        <v>100000</v>
      </c>
    </row>
    <row r="23" spans="1:6" s="18" customFormat="1" ht="65.25" customHeight="1" x14ac:dyDescent="0.2">
      <c r="A23" s="29" t="s">
        <v>323</v>
      </c>
      <c r="B23" s="30" t="s">
        <v>125</v>
      </c>
      <c r="C23" s="21"/>
      <c r="D23" s="114">
        <f>D32+D24+D28+D36</f>
        <v>60592541.159999996</v>
      </c>
      <c r="E23" s="114">
        <f>E32+E24+E28+E36</f>
        <v>52347571</v>
      </c>
      <c r="F23" s="114">
        <f>F32+F24+F28+F36</f>
        <v>52396571</v>
      </c>
    </row>
    <row r="24" spans="1:6" s="18" customFormat="1" ht="33" customHeight="1" x14ac:dyDescent="0.2">
      <c r="A24" s="32" t="s">
        <v>448</v>
      </c>
      <c r="B24" s="33" t="s">
        <v>381</v>
      </c>
      <c r="C24" s="21"/>
      <c r="D24" s="115">
        <f t="shared" ref="D24:F26" si="1">D25</f>
        <v>3000000</v>
      </c>
      <c r="E24" s="115">
        <f t="shared" si="1"/>
        <v>0</v>
      </c>
      <c r="F24" s="115">
        <f t="shared" si="1"/>
        <v>0</v>
      </c>
    </row>
    <row r="25" spans="1:6" s="18" customFormat="1" ht="25.5" x14ac:dyDescent="0.2">
      <c r="A25" s="7" t="s">
        <v>93</v>
      </c>
      <c r="B25" s="33" t="s">
        <v>381</v>
      </c>
      <c r="C25" s="4" t="s">
        <v>121</v>
      </c>
      <c r="D25" s="115">
        <f t="shared" si="1"/>
        <v>3000000</v>
      </c>
      <c r="E25" s="115">
        <f t="shared" si="1"/>
        <v>0</v>
      </c>
      <c r="F25" s="115">
        <f t="shared" si="1"/>
        <v>0</v>
      </c>
    </row>
    <row r="26" spans="1:6" s="18" customFormat="1" ht="25.5" x14ac:dyDescent="0.2">
      <c r="A26" s="7" t="s">
        <v>73</v>
      </c>
      <c r="B26" s="33" t="s">
        <v>381</v>
      </c>
      <c r="C26" s="4" t="s">
        <v>122</v>
      </c>
      <c r="D26" s="115">
        <f>D27</f>
        <v>3000000</v>
      </c>
      <c r="E26" s="115">
        <f t="shared" si="1"/>
        <v>0</v>
      </c>
      <c r="F26" s="115">
        <f t="shared" si="1"/>
        <v>0</v>
      </c>
    </row>
    <row r="27" spans="1:6" s="18" customFormat="1" ht="12.75" x14ac:dyDescent="0.2">
      <c r="A27" s="7" t="s">
        <v>28</v>
      </c>
      <c r="B27" s="33" t="s">
        <v>381</v>
      </c>
      <c r="C27" s="4" t="s">
        <v>76</v>
      </c>
      <c r="D27" s="115">
        <v>3000000</v>
      </c>
      <c r="E27" s="115">
        <v>0</v>
      </c>
      <c r="F27" s="115"/>
    </row>
    <row r="28" spans="1:6" s="6" customFormat="1" ht="51" x14ac:dyDescent="0.2">
      <c r="A28" s="16" t="s">
        <v>266</v>
      </c>
      <c r="B28" s="34" t="s">
        <v>265</v>
      </c>
      <c r="C28" s="11"/>
      <c r="D28" s="115">
        <f>D30</f>
        <v>0</v>
      </c>
      <c r="E28" s="115">
        <f>E30</f>
        <v>0</v>
      </c>
      <c r="F28" s="115">
        <f>F30</f>
        <v>0</v>
      </c>
    </row>
    <row r="29" spans="1:6" s="6" customFormat="1" ht="25.5" x14ac:dyDescent="0.2">
      <c r="A29" s="16" t="s">
        <v>93</v>
      </c>
      <c r="B29" s="34" t="s">
        <v>265</v>
      </c>
      <c r="C29" s="4" t="s">
        <v>121</v>
      </c>
      <c r="D29" s="115">
        <f t="shared" ref="D29:F30" si="2">D30</f>
        <v>0</v>
      </c>
      <c r="E29" s="115">
        <f t="shared" si="2"/>
        <v>0</v>
      </c>
      <c r="F29" s="115">
        <f t="shared" si="2"/>
        <v>0</v>
      </c>
    </row>
    <row r="30" spans="1:6" s="6" customFormat="1" ht="25.5" x14ac:dyDescent="0.2">
      <c r="A30" s="16" t="s">
        <v>73</v>
      </c>
      <c r="B30" s="34" t="s">
        <v>265</v>
      </c>
      <c r="C30" s="4" t="s">
        <v>122</v>
      </c>
      <c r="D30" s="115">
        <f t="shared" si="2"/>
        <v>0</v>
      </c>
      <c r="E30" s="115">
        <f t="shared" si="2"/>
        <v>0</v>
      </c>
      <c r="F30" s="115">
        <f t="shared" si="2"/>
        <v>0</v>
      </c>
    </row>
    <row r="31" spans="1:6" s="6" customFormat="1" ht="12.75" x14ac:dyDescent="0.2">
      <c r="A31" s="16" t="s">
        <v>28</v>
      </c>
      <c r="B31" s="34" t="s">
        <v>265</v>
      </c>
      <c r="C31" s="4" t="s">
        <v>76</v>
      </c>
      <c r="D31" s="115">
        <v>0</v>
      </c>
      <c r="E31" s="115">
        <v>0</v>
      </c>
      <c r="F31" s="115">
        <v>0</v>
      </c>
    </row>
    <row r="32" spans="1:6" s="6" customFormat="1" ht="25.5" x14ac:dyDescent="0.2">
      <c r="A32" s="16" t="s">
        <v>137</v>
      </c>
      <c r="B32" s="22" t="s">
        <v>136</v>
      </c>
      <c r="C32" s="11"/>
      <c r="D32" s="115">
        <f>D34</f>
        <v>52308571</v>
      </c>
      <c r="E32" s="115">
        <f>E34</f>
        <v>52347571</v>
      </c>
      <c r="F32" s="115">
        <f>F34</f>
        <v>52396571</v>
      </c>
    </row>
    <row r="33" spans="1:6" s="6" customFormat="1" ht="25.5" x14ac:dyDescent="0.2">
      <c r="A33" s="16" t="s">
        <v>93</v>
      </c>
      <c r="B33" s="22" t="s">
        <v>136</v>
      </c>
      <c r="C33" s="11" t="s">
        <v>121</v>
      </c>
      <c r="D33" s="115">
        <f t="shared" ref="D33:F34" si="3">D34</f>
        <v>52308571</v>
      </c>
      <c r="E33" s="115">
        <f t="shared" si="3"/>
        <v>52347571</v>
      </c>
      <c r="F33" s="115">
        <f t="shared" si="3"/>
        <v>52396571</v>
      </c>
    </row>
    <row r="34" spans="1:6" s="6" customFormat="1" ht="25.5" x14ac:dyDescent="0.2">
      <c r="A34" s="16" t="s">
        <v>73</v>
      </c>
      <c r="B34" s="22" t="s">
        <v>136</v>
      </c>
      <c r="C34" s="11" t="s">
        <v>122</v>
      </c>
      <c r="D34" s="115">
        <f t="shared" si="3"/>
        <v>52308571</v>
      </c>
      <c r="E34" s="115">
        <f t="shared" si="3"/>
        <v>52347571</v>
      </c>
      <c r="F34" s="115">
        <f t="shared" si="3"/>
        <v>52396571</v>
      </c>
    </row>
    <row r="35" spans="1:6" s="6" customFormat="1" ht="12.75" x14ac:dyDescent="0.2">
      <c r="A35" s="16" t="s">
        <v>28</v>
      </c>
      <c r="B35" s="22" t="s">
        <v>136</v>
      </c>
      <c r="C35" s="11" t="s">
        <v>76</v>
      </c>
      <c r="D35" s="140">
        <v>52308571</v>
      </c>
      <c r="E35" s="140">
        <f>52347600-29</f>
        <v>52347571</v>
      </c>
      <c r="F35" s="140">
        <f>52396600-29</f>
        <v>52396571</v>
      </c>
    </row>
    <row r="36" spans="1:6" s="6" customFormat="1" ht="12.75" x14ac:dyDescent="0.2">
      <c r="A36" s="153" t="s">
        <v>446</v>
      </c>
      <c r="B36" s="22" t="s">
        <v>447</v>
      </c>
      <c r="C36" s="11"/>
      <c r="D36" s="140">
        <f t="shared" ref="D36:F37" si="4">D37</f>
        <v>5283970.16</v>
      </c>
      <c r="E36" s="140">
        <f t="shared" si="4"/>
        <v>0</v>
      </c>
      <c r="F36" s="140">
        <f t="shared" si="4"/>
        <v>0</v>
      </c>
    </row>
    <row r="37" spans="1:6" s="6" customFormat="1" ht="12.75" x14ac:dyDescent="0.2">
      <c r="A37" s="153" t="s">
        <v>96</v>
      </c>
      <c r="B37" s="22" t="s">
        <v>447</v>
      </c>
      <c r="C37" s="11" t="s">
        <v>216</v>
      </c>
      <c r="D37" s="140">
        <f t="shared" si="4"/>
        <v>5283970.16</v>
      </c>
      <c r="E37" s="140">
        <f t="shared" si="4"/>
        <v>0</v>
      </c>
      <c r="F37" s="140">
        <f t="shared" si="4"/>
        <v>0</v>
      </c>
    </row>
    <row r="38" spans="1:6" s="6" customFormat="1" ht="12.75" x14ac:dyDescent="0.2">
      <c r="A38" s="153" t="s">
        <v>197</v>
      </c>
      <c r="B38" s="22" t="s">
        <v>447</v>
      </c>
      <c r="C38" s="11" t="s">
        <v>198</v>
      </c>
      <c r="D38" s="140">
        <v>5283970.16</v>
      </c>
      <c r="E38" s="140">
        <v>0</v>
      </c>
      <c r="F38" s="140">
        <v>0</v>
      </c>
    </row>
    <row r="39" spans="1:6" s="18" customFormat="1" ht="47.25" customHeight="1" x14ac:dyDescent="0.2">
      <c r="A39" s="29" t="s">
        <v>252</v>
      </c>
      <c r="B39" s="30" t="s">
        <v>14</v>
      </c>
      <c r="C39" s="21"/>
      <c r="D39" s="114">
        <f>D40+D70+D162+D199+D218</f>
        <v>1471947300.3100002</v>
      </c>
      <c r="E39" s="114">
        <f>E40+E70+E162+E199+E218</f>
        <v>1214105648.4399998</v>
      </c>
      <c r="F39" s="114">
        <f>F40+F70+F162+F199+F218</f>
        <v>1202518689.24</v>
      </c>
    </row>
    <row r="40" spans="1:6" s="17" customFormat="1" ht="32.25" customHeight="1" x14ac:dyDescent="0.2">
      <c r="A40" s="35" t="s">
        <v>62</v>
      </c>
      <c r="B40" s="36" t="s">
        <v>29</v>
      </c>
      <c r="C40" s="37"/>
      <c r="D40" s="113">
        <f>D41+D45+D61+D66+D49+D57+D53</f>
        <v>346070046.56</v>
      </c>
      <c r="E40" s="113">
        <f t="shared" ref="E40:F40" si="5">E41+E45+E61+E66+E49+E57+E53</f>
        <v>313113176.25</v>
      </c>
      <c r="F40" s="113">
        <f t="shared" si="5"/>
        <v>312619032.94999999</v>
      </c>
    </row>
    <row r="41" spans="1:6" s="13" customFormat="1" ht="76.5" x14ac:dyDescent="0.2">
      <c r="A41" s="23" t="s">
        <v>442</v>
      </c>
      <c r="B41" s="10" t="s">
        <v>382</v>
      </c>
      <c r="C41" s="39"/>
      <c r="D41" s="115">
        <f>D43</f>
        <v>14808000</v>
      </c>
      <c r="E41" s="115">
        <f>E43</f>
        <v>15817400</v>
      </c>
      <c r="F41" s="115">
        <f>F43</f>
        <v>15817400</v>
      </c>
    </row>
    <row r="42" spans="1:6" s="13" customFormat="1" ht="30" customHeight="1" x14ac:dyDescent="0.2">
      <c r="A42" s="40" t="s">
        <v>94</v>
      </c>
      <c r="B42" s="10" t="s">
        <v>382</v>
      </c>
      <c r="C42" s="39">
        <v>600</v>
      </c>
      <c r="D42" s="115">
        <f t="shared" ref="D42:F43" si="6">D43</f>
        <v>14808000</v>
      </c>
      <c r="E42" s="115">
        <f t="shared" si="6"/>
        <v>15817400</v>
      </c>
      <c r="F42" s="115">
        <f t="shared" si="6"/>
        <v>15817400</v>
      </c>
    </row>
    <row r="43" spans="1:6" s="13" customFormat="1" ht="12.75" x14ac:dyDescent="0.2">
      <c r="A43" s="40" t="s">
        <v>59</v>
      </c>
      <c r="B43" s="10" t="s">
        <v>382</v>
      </c>
      <c r="C43" s="39">
        <v>610</v>
      </c>
      <c r="D43" s="115">
        <f t="shared" si="6"/>
        <v>14808000</v>
      </c>
      <c r="E43" s="115">
        <f t="shared" si="6"/>
        <v>15817400</v>
      </c>
      <c r="F43" s="115">
        <f t="shared" si="6"/>
        <v>15817400</v>
      </c>
    </row>
    <row r="44" spans="1:6" s="13" customFormat="1" ht="12.75" x14ac:dyDescent="0.2">
      <c r="A44" s="41" t="s">
        <v>3</v>
      </c>
      <c r="B44" s="10" t="s">
        <v>382</v>
      </c>
      <c r="C44" s="39">
        <v>612</v>
      </c>
      <c r="D44" s="115">
        <v>14808000</v>
      </c>
      <c r="E44" s="115">
        <v>15817400</v>
      </c>
      <c r="F44" s="115">
        <v>15817400</v>
      </c>
    </row>
    <row r="45" spans="1:6" s="13" customFormat="1" ht="26.25" customHeight="1" x14ac:dyDescent="0.2">
      <c r="A45" s="9" t="s">
        <v>60</v>
      </c>
      <c r="B45" s="10" t="s">
        <v>383</v>
      </c>
      <c r="C45" s="39"/>
      <c r="D45" s="115">
        <f>D47</f>
        <v>208020283</v>
      </c>
      <c r="E45" s="115">
        <f>E47</f>
        <v>213836411</v>
      </c>
      <c r="F45" s="115">
        <f>F47</f>
        <v>215799987</v>
      </c>
    </row>
    <row r="46" spans="1:6" s="13" customFormat="1" ht="25.5" x14ac:dyDescent="0.2">
      <c r="A46" s="40" t="s">
        <v>94</v>
      </c>
      <c r="B46" s="10" t="s">
        <v>383</v>
      </c>
      <c r="C46" s="39">
        <v>600</v>
      </c>
      <c r="D46" s="115">
        <f t="shared" ref="D46:F47" si="7">D47</f>
        <v>208020283</v>
      </c>
      <c r="E46" s="115">
        <f t="shared" si="7"/>
        <v>213836411</v>
      </c>
      <c r="F46" s="115">
        <f t="shared" si="7"/>
        <v>215799987</v>
      </c>
    </row>
    <row r="47" spans="1:6" s="13" customFormat="1" ht="12.75" x14ac:dyDescent="0.2">
      <c r="A47" s="40" t="s">
        <v>59</v>
      </c>
      <c r="B47" s="10" t="s">
        <v>383</v>
      </c>
      <c r="C47" s="39">
        <v>610</v>
      </c>
      <c r="D47" s="115">
        <f t="shared" si="7"/>
        <v>208020283</v>
      </c>
      <c r="E47" s="115">
        <f t="shared" si="7"/>
        <v>213836411</v>
      </c>
      <c r="F47" s="115">
        <f t="shared" si="7"/>
        <v>215799987</v>
      </c>
    </row>
    <row r="48" spans="1:6" s="13" customFormat="1" ht="51" x14ac:dyDescent="0.2">
      <c r="A48" s="40" t="s">
        <v>5</v>
      </c>
      <c r="B48" s="10" t="s">
        <v>383</v>
      </c>
      <c r="C48" s="39">
        <v>611</v>
      </c>
      <c r="D48" s="115">
        <v>208020283</v>
      </c>
      <c r="E48" s="115">
        <v>213836411</v>
      </c>
      <c r="F48" s="115">
        <v>215799987</v>
      </c>
    </row>
    <row r="49" spans="1:6" s="13" customFormat="1" ht="49.5" customHeight="1" x14ac:dyDescent="0.2">
      <c r="A49" s="9" t="s">
        <v>445</v>
      </c>
      <c r="B49" s="10" t="s">
        <v>385</v>
      </c>
      <c r="C49" s="39"/>
      <c r="D49" s="115">
        <f>D51</f>
        <v>12906367.300000001</v>
      </c>
      <c r="E49" s="115">
        <f>E51</f>
        <v>11693270</v>
      </c>
      <c r="F49" s="115">
        <f>F51</f>
        <v>7005140</v>
      </c>
    </row>
    <row r="50" spans="1:6" s="13" customFormat="1" ht="25.5" x14ac:dyDescent="0.2">
      <c r="A50" s="40" t="s">
        <v>94</v>
      </c>
      <c r="B50" s="10" t="s">
        <v>385</v>
      </c>
      <c r="C50" s="3">
        <v>600</v>
      </c>
      <c r="D50" s="115">
        <f t="shared" ref="D50:F51" si="8">D51</f>
        <v>12906367.300000001</v>
      </c>
      <c r="E50" s="115">
        <f t="shared" si="8"/>
        <v>11693270</v>
      </c>
      <c r="F50" s="115">
        <f t="shared" si="8"/>
        <v>7005140</v>
      </c>
    </row>
    <row r="51" spans="1:6" s="13" customFormat="1" ht="12.75" x14ac:dyDescent="0.2">
      <c r="A51" s="9" t="s">
        <v>59</v>
      </c>
      <c r="B51" s="10" t="s">
        <v>385</v>
      </c>
      <c r="C51" s="3">
        <v>610</v>
      </c>
      <c r="D51" s="115">
        <f t="shared" si="8"/>
        <v>12906367.300000001</v>
      </c>
      <c r="E51" s="115">
        <f t="shared" si="8"/>
        <v>11693270</v>
      </c>
      <c r="F51" s="115">
        <f t="shared" si="8"/>
        <v>7005140</v>
      </c>
    </row>
    <row r="52" spans="1:6" s="13" customFormat="1" ht="12.75" x14ac:dyDescent="0.2">
      <c r="A52" s="9" t="s">
        <v>75</v>
      </c>
      <c r="B52" s="10" t="s">
        <v>385</v>
      </c>
      <c r="C52" s="3">
        <v>612</v>
      </c>
      <c r="D52" s="115">
        <v>12906367.300000001</v>
      </c>
      <c r="E52" s="115">
        <v>11693270</v>
      </c>
      <c r="F52" s="115">
        <v>7005140</v>
      </c>
    </row>
    <row r="53" spans="1:6" s="166" customFormat="1" ht="178.5" x14ac:dyDescent="0.2">
      <c r="A53" s="162" t="s">
        <v>499</v>
      </c>
      <c r="B53" s="163" t="s">
        <v>498</v>
      </c>
      <c r="C53" s="164"/>
      <c r="D53" s="165">
        <f>D54</f>
        <v>1275000</v>
      </c>
      <c r="E53" s="165">
        <f t="shared" ref="E53:F53" si="9">E54</f>
        <v>0</v>
      </c>
      <c r="F53" s="165">
        <f t="shared" si="9"/>
        <v>0</v>
      </c>
    </row>
    <row r="54" spans="1:6" s="166" customFormat="1" ht="25.5" x14ac:dyDescent="0.2">
      <c r="A54" s="162" t="s">
        <v>94</v>
      </c>
      <c r="B54" s="163" t="s">
        <v>498</v>
      </c>
      <c r="C54" s="164">
        <v>600</v>
      </c>
      <c r="D54" s="165">
        <f>D55</f>
        <v>1275000</v>
      </c>
      <c r="E54" s="165">
        <f t="shared" ref="E54:F54" si="10">E55</f>
        <v>0</v>
      </c>
      <c r="F54" s="165">
        <f t="shared" si="10"/>
        <v>0</v>
      </c>
    </row>
    <row r="55" spans="1:6" s="166" customFormat="1" ht="12.75" x14ac:dyDescent="0.2">
      <c r="A55" s="162" t="s">
        <v>59</v>
      </c>
      <c r="B55" s="163" t="s">
        <v>498</v>
      </c>
      <c r="C55" s="164">
        <v>610</v>
      </c>
      <c r="D55" s="165">
        <f>D56</f>
        <v>1275000</v>
      </c>
      <c r="E55" s="165">
        <f t="shared" ref="E55:F55" si="11">E56</f>
        <v>0</v>
      </c>
      <c r="F55" s="165">
        <f t="shared" si="11"/>
        <v>0</v>
      </c>
    </row>
    <row r="56" spans="1:6" s="166" customFormat="1" ht="12.75" x14ac:dyDescent="0.2">
      <c r="A56" s="162" t="s">
        <v>75</v>
      </c>
      <c r="B56" s="163" t="s">
        <v>498</v>
      </c>
      <c r="C56" s="164">
        <v>612</v>
      </c>
      <c r="D56" s="165">
        <v>1275000</v>
      </c>
      <c r="E56" s="165"/>
      <c r="F56" s="165"/>
    </row>
    <row r="57" spans="1:6" s="166" customFormat="1" ht="27" customHeight="1" x14ac:dyDescent="0.2">
      <c r="A57" s="162" t="s">
        <v>480</v>
      </c>
      <c r="B57" s="163" t="s">
        <v>481</v>
      </c>
      <c r="C57" s="164"/>
      <c r="D57" s="165">
        <f>D58</f>
        <v>1290000</v>
      </c>
      <c r="E57" s="165">
        <f t="shared" ref="E57:F57" si="12">E58</f>
        <v>0</v>
      </c>
      <c r="F57" s="165">
        <f t="shared" si="12"/>
        <v>0</v>
      </c>
    </row>
    <row r="58" spans="1:6" s="166" customFormat="1" ht="25.5" x14ac:dyDescent="0.2">
      <c r="A58" s="162" t="s">
        <v>94</v>
      </c>
      <c r="B58" s="163" t="s">
        <v>481</v>
      </c>
      <c r="C58" s="164">
        <v>600</v>
      </c>
      <c r="D58" s="165">
        <f>D59</f>
        <v>1290000</v>
      </c>
      <c r="E58" s="165">
        <f t="shared" ref="E58:F58" si="13">E59</f>
        <v>0</v>
      </c>
      <c r="F58" s="165">
        <f t="shared" si="13"/>
        <v>0</v>
      </c>
    </row>
    <row r="59" spans="1:6" s="166" customFormat="1" ht="12.75" x14ac:dyDescent="0.2">
      <c r="A59" s="162" t="s">
        <v>59</v>
      </c>
      <c r="B59" s="163" t="s">
        <v>481</v>
      </c>
      <c r="C59" s="164">
        <v>610</v>
      </c>
      <c r="D59" s="165">
        <f>D60</f>
        <v>1290000</v>
      </c>
      <c r="E59" s="165">
        <f t="shared" ref="E59:F59" si="14">E60</f>
        <v>0</v>
      </c>
      <c r="F59" s="165">
        <f t="shared" si="14"/>
        <v>0</v>
      </c>
    </row>
    <row r="60" spans="1:6" s="166" customFormat="1" ht="12.75" x14ac:dyDescent="0.2">
      <c r="A60" s="162" t="s">
        <v>3</v>
      </c>
      <c r="B60" s="163" t="s">
        <v>481</v>
      </c>
      <c r="C60" s="164">
        <v>612</v>
      </c>
      <c r="D60" s="165">
        <v>1290000</v>
      </c>
      <c r="E60" s="165"/>
      <c r="F60" s="165"/>
    </row>
    <row r="61" spans="1:6" s="13" customFormat="1" ht="25.5" x14ac:dyDescent="0.2">
      <c r="A61" s="40" t="s">
        <v>61</v>
      </c>
      <c r="B61" s="38" t="s">
        <v>30</v>
      </c>
      <c r="C61" s="39"/>
      <c r="D61" s="115">
        <f>D63</f>
        <v>106842541.26000001</v>
      </c>
      <c r="E61" s="115">
        <f>E63</f>
        <v>70838240.25</v>
      </c>
      <c r="F61" s="115">
        <f>F63</f>
        <v>73068650.950000003</v>
      </c>
    </row>
    <row r="62" spans="1:6" s="13" customFormat="1" ht="25.5" x14ac:dyDescent="0.2">
      <c r="A62" s="40" t="s">
        <v>94</v>
      </c>
      <c r="B62" s="38" t="s">
        <v>30</v>
      </c>
      <c r="C62" s="39">
        <v>600</v>
      </c>
      <c r="D62" s="115">
        <f>D63</f>
        <v>106842541.26000001</v>
      </c>
      <c r="E62" s="115">
        <f>E63</f>
        <v>70838240.25</v>
      </c>
      <c r="F62" s="115">
        <f>F63</f>
        <v>73068650.950000003</v>
      </c>
    </row>
    <row r="63" spans="1:6" s="13" customFormat="1" ht="12.75" x14ac:dyDescent="0.2">
      <c r="A63" s="40" t="s">
        <v>59</v>
      </c>
      <c r="B63" s="38" t="s">
        <v>30</v>
      </c>
      <c r="C63" s="39">
        <v>610</v>
      </c>
      <c r="D63" s="115">
        <f>D64+D65</f>
        <v>106842541.26000001</v>
      </c>
      <c r="E63" s="115">
        <f>E64+E65</f>
        <v>70838240.25</v>
      </c>
      <c r="F63" s="115">
        <f>F64+F65</f>
        <v>73068650.950000003</v>
      </c>
    </row>
    <row r="64" spans="1:6" s="13" customFormat="1" ht="51" x14ac:dyDescent="0.2">
      <c r="A64" s="40" t="s">
        <v>5</v>
      </c>
      <c r="B64" s="38" t="s">
        <v>30</v>
      </c>
      <c r="C64" s="39">
        <v>611</v>
      </c>
      <c r="D64" s="115">
        <v>101767672.76000001</v>
      </c>
      <c r="E64" s="115">
        <v>65763371.750000007</v>
      </c>
      <c r="F64" s="115">
        <v>67993782.450000003</v>
      </c>
    </row>
    <row r="65" spans="1:6" s="13" customFormat="1" ht="12.75" x14ac:dyDescent="0.2">
      <c r="A65" s="41" t="s">
        <v>3</v>
      </c>
      <c r="B65" s="38" t="s">
        <v>30</v>
      </c>
      <c r="C65" s="39">
        <v>612</v>
      </c>
      <c r="D65" s="115">
        <v>5074868.5</v>
      </c>
      <c r="E65" s="115">
        <v>5074868.5</v>
      </c>
      <c r="F65" s="115">
        <v>5074868.5</v>
      </c>
    </row>
    <row r="66" spans="1:6" s="13" customFormat="1" ht="12.75" x14ac:dyDescent="0.2">
      <c r="A66" s="42" t="s">
        <v>63</v>
      </c>
      <c r="B66" s="38" t="s">
        <v>133</v>
      </c>
      <c r="C66" s="10"/>
      <c r="D66" s="115">
        <f>D68</f>
        <v>927855</v>
      </c>
      <c r="E66" s="115">
        <f>E68</f>
        <v>927855</v>
      </c>
      <c r="F66" s="115">
        <f>F68</f>
        <v>927855</v>
      </c>
    </row>
    <row r="67" spans="1:6" s="13" customFormat="1" ht="25.5" x14ac:dyDescent="0.2">
      <c r="A67" s="40" t="s">
        <v>94</v>
      </c>
      <c r="B67" s="38" t="s">
        <v>133</v>
      </c>
      <c r="C67" s="39">
        <v>600</v>
      </c>
      <c r="D67" s="115">
        <f t="shared" ref="D67:F68" si="15">D68</f>
        <v>927855</v>
      </c>
      <c r="E67" s="115">
        <f t="shared" si="15"/>
        <v>927855</v>
      </c>
      <c r="F67" s="115">
        <f t="shared" si="15"/>
        <v>927855</v>
      </c>
    </row>
    <row r="68" spans="1:6" s="13" customFormat="1" ht="12.75" x14ac:dyDescent="0.2">
      <c r="A68" s="40" t="s">
        <v>59</v>
      </c>
      <c r="B68" s="38" t="s">
        <v>133</v>
      </c>
      <c r="C68" s="39">
        <v>610</v>
      </c>
      <c r="D68" s="115">
        <f t="shared" si="15"/>
        <v>927855</v>
      </c>
      <c r="E68" s="115">
        <f t="shared" si="15"/>
        <v>927855</v>
      </c>
      <c r="F68" s="115">
        <f t="shared" si="15"/>
        <v>927855</v>
      </c>
    </row>
    <row r="69" spans="1:6" s="13" customFormat="1" ht="12.75" x14ac:dyDescent="0.2">
      <c r="A69" s="41" t="s">
        <v>3</v>
      </c>
      <c r="B69" s="38" t="s">
        <v>133</v>
      </c>
      <c r="C69" s="39">
        <v>612</v>
      </c>
      <c r="D69" s="115">
        <v>927855</v>
      </c>
      <c r="E69" s="115">
        <v>927855</v>
      </c>
      <c r="F69" s="115">
        <v>927855</v>
      </c>
    </row>
    <row r="70" spans="1:6" s="17" customFormat="1" ht="12.75" x14ac:dyDescent="0.2">
      <c r="A70" s="46" t="s">
        <v>64</v>
      </c>
      <c r="B70" s="36" t="s">
        <v>31</v>
      </c>
      <c r="C70" s="37"/>
      <c r="D70" s="113">
        <f>D79+D83+D95+D100+D111+D150+D154+D158+D71+D115+D123+D136+D127+D119+D91+D107+D145+D87+D75</f>
        <v>958015822.58000016</v>
      </c>
      <c r="E70" s="113">
        <f t="shared" ref="E70:F70" si="16">E79+E83+E95+E100+E111+E150+E154+E158+E71+E115+E123+E136+E127+E119+E91+E107+E145+E87+E75</f>
        <v>718131439.38999999</v>
      </c>
      <c r="F70" s="113">
        <f t="shared" si="16"/>
        <v>719417847.28000009</v>
      </c>
    </row>
    <row r="71" spans="1:6" s="17" customFormat="1" ht="76.5" x14ac:dyDescent="0.2">
      <c r="A71" s="47" t="s">
        <v>443</v>
      </c>
      <c r="B71" s="201" t="s">
        <v>524</v>
      </c>
      <c r="C71" s="48"/>
      <c r="D71" s="115">
        <f>D73</f>
        <v>0</v>
      </c>
      <c r="E71" s="115">
        <f>E73</f>
        <v>0</v>
      </c>
      <c r="F71" s="115">
        <f>F73</f>
        <v>0</v>
      </c>
    </row>
    <row r="72" spans="1:6" s="17" customFormat="1" ht="25.5" x14ac:dyDescent="0.2">
      <c r="A72" s="20" t="s">
        <v>94</v>
      </c>
      <c r="B72" s="201" t="s">
        <v>524</v>
      </c>
      <c r="C72" s="4" t="s">
        <v>274</v>
      </c>
      <c r="D72" s="115">
        <f t="shared" ref="D72:F73" si="17">D73</f>
        <v>0</v>
      </c>
      <c r="E72" s="115">
        <f t="shared" si="17"/>
        <v>0</v>
      </c>
      <c r="F72" s="115">
        <f t="shared" si="17"/>
        <v>0</v>
      </c>
    </row>
    <row r="73" spans="1:6" s="17" customFormat="1" ht="12.75" x14ac:dyDescent="0.2">
      <c r="A73" s="49" t="s">
        <v>59</v>
      </c>
      <c r="B73" s="201" t="s">
        <v>524</v>
      </c>
      <c r="C73" s="48">
        <v>610</v>
      </c>
      <c r="D73" s="115">
        <f t="shared" si="17"/>
        <v>0</v>
      </c>
      <c r="E73" s="115">
        <f t="shared" si="17"/>
        <v>0</v>
      </c>
      <c r="F73" s="115">
        <f t="shared" si="17"/>
        <v>0</v>
      </c>
    </row>
    <row r="74" spans="1:6" s="17" customFormat="1" ht="12.75" x14ac:dyDescent="0.2">
      <c r="A74" s="49" t="s">
        <v>75</v>
      </c>
      <c r="B74" s="201" t="s">
        <v>524</v>
      </c>
      <c r="C74" s="48">
        <v>612</v>
      </c>
      <c r="D74" s="115">
        <v>0</v>
      </c>
      <c r="E74" s="115">
        <v>0</v>
      </c>
      <c r="F74" s="115">
        <v>0</v>
      </c>
    </row>
    <row r="75" spans="1:6" s="17" customFormat="1" ht="75.75" customHeight="1" x14ac:dyDescent="0.2">
      <c r="A75" s="199" t="s">
        <v>443</v>
      </c>
      <c r="B75" s="200" t="s">
        <v>482</v>
      </c>
      <c r="C75" s="48"/>
      <c r="D75" s="115">
        <f t="shared" ref="D75:D76" si="18">D76</f>
        <v>33433445</v>
      </c>
      <c r="E75" s="115">
        <f t="shared" ref="E75:E76" si="19">E76</f>
        <v>33307285</v>
      </c>
      <c r="F75" s="115">
        <f t="shared" ref="F75:F76" si="20">F76</f>
        <v>32424070</v>
      </c>
    </row>
    <row r="76" spans="1:6" s="17" customFormat="1" ht="24" customHeight="1" x14ac:dyDescent="0.2">
      <c r="A76" s="199" t="s">
        <v>94</v>
      </c>
      <c r="B76" s="200" t="s">
        <v>482</v>
      </c>
      <c r="C76" s="48">
        <v>600</v>
      </c>
      <c r="D76" s="115">
        <f t="shared" si="18"/>
        <v>33433445</v>
      </c>
      <c r="E76" s="115">
        <f t="shared" si="19"/>
        <v>33307285</v>
      </c>
      <c r="F76" s="115">
        <f t="shared" si="20"/>
        <v>32424070</v>
      </c>
    </row>
    <row r="77" spans="1:6" s="17" customFormat="1" ht="12.75" x14ac:dyDescent="0.2">
      <c r="A77" s="199" t="s">
        <v>59</v>
      </c>
      <c r="B77" s="200" t="s">
        <v>482</v>
      </c>
      <c r="C77" s="48">
        <v>610</v>
      </c>
      <c r="D77" s="115">
        <f>D78</f>
        <v>33433445</v>
      </c>
      <c r="E77" s="115">
        <f t="shared" ref="E77:F77" si="21">E78</f>
        <v>33307285</v>
      </c>
      <c r="F77" s="115">
        <f t="shared" si="21"/>
        <v>32424070</v>
      </c>
    </row>
    <row r="78" spans="1:6" s="17" customFormat="1" ht="12.75" x14ac:dyDescent="0.2">
      <c r="A78" s="199" t="s">
        <v>75</v>
      </c>
      <c r="B78" s="200" t="s">
        <v>482</v>
      </c>
      <c r="C78" s="48">
        <v>612</v>
      </c>
      <c r="D78" s="115">
        <v>33433445</v>
      </c>
      <c r="E78" s="115">
        <v>33307285</v>
      </c>
      <c r="F78" s="115">
        <v>32424070</v>
      </c>
    </row>
    <row r="79" spans="1:6" s="13" customFormat="1" ht="72.75" customHeight="1" x14ac:dyDescent="0.2">
      <c r="A79" s="23" t="s">
        <v>442</v>
      </c>
      <c r="B79" s="33" t="s">
        <v>386</v>
      </c>
      <c r="C79" s="39"/>
      <c r="D79" s="115">
        <f>D81</f>
        <v>28113787.239999998</v>
      </c>
      <c r="E79" s="115">
        <f>E81</f>
        <v>29452610.77</v>
      </c>
      <c r="F79" s="115">
        <f>F81</f>
        <v>29452588.66</v>
      </c>
    </row>
    <row r="80" spans="1:6" s="13" customFormat="1" ht="36" customHeight="1" x14ac:dyDescent="0.2">
      <c r="A80" s="40" t="s">
        <v>94</v>
      </c>
      <c r="B80" s="33" t="s">
        <v>386</v>
      </c>
      <c r="C80" s="39">
        <v>600</v>
      </c>
      <c r="D80" s="115">
        <f t="shared" ref="D80:F81" si="22">D81</f>
        <v>28113787.239999998</v>
      </c>
      <c r="E80" s="115">
        <f t="shared" si="22"/>
        <v>29452610.77</v>
      </c>
      <c r="F80" s="115">
        <f t="shared" si="22"/>
        <v>29452588.66</v>
      </c>
    </row>
    <row r="81" spans="1:6" s="13" customFormat="1" ht="18.75" customHeight="1" x14ac:dyDescent="0.2">
      <c r="A81" s="40" t="s">
        <v>59</v>
      </c>
      <c r="B81" s="33" t="s">
        <v>386</v>
      </c>
      <c r="C81" s="39">
        <v>610</v>
      </c>
      <c r="D81" s="115">
        <f t="shared" si="22"/>
        <v>28113787.239999998</v>
      </c>
      <c r="E81" s="115">
        <f t="shared" si="22"/>
        <v>29452610.77</v>
      </c>
      <c r="F81" s="115">
        <f t="shared" si="22"/>
        <v>29452588.66</v>
      </c>
    </row>
    <row r="82" spans="1:6" s="13" customFormat="1" ht="21" customHeight="1" x14ac:dyDescent="0.2">
      <c r="A82" s="40" t="s">
        <v>3</v>
      </c>
      <c r="B82" s="33" t="s">
        <v>386</v>
      </c>
      <c r="C82" s="39">
        <v>612</v>
      </c>
      <c r="D82" s="115">
        <v>28113787.239999998</v>
      </c>
      <c r="E82" s="115">
        <v>29452610.77</v>
      </c>
      <c r="F82" s="115">
        <v>29452588.66</v>
      </c>
    </row>
    <row r="83" spans="1:6" s="13" customFormat="1" ht="28.5" customHeight="1" x14ac:dyDescent="0.2">
      <c r="A83" s="9" t="s">
        <v>60</v>
      </c>
      <c r="B83" s="10" t="s">
        <v>387</v>
      </c>
      <c r="C83" s="39"/>
      <c r="D83" s="115">
        <f>D86</f>
        <v>464630619</v>
      </c>
      <c r="E83" s="115">
        <f>E86</f>
        <v>491332408</v>
      </c>
      <c r="F83" s="115">
        <f>F86</f>
        <v>490352386</v>
      </c>
    </row>
    <row r="84" spans="1:6" s="13" customFormat="1" ht="25.5" x14ac:dyDescent="0.2">
      <c r="A84" s="40" t="s">
        <v>94</v>
      </c>
      <c r="B84" s="10" t="s">
        <v>387</v>
      </c>
      <c r="C84" s="39">
        <v>600</v>
      </c>
      <c r="D84" s="115">
        <f t="shared" ref="D84:F85" si="23">D85</f>
        <v>464630619</v>
      </c>
      <c r="E84" s="115">
        <f t="shared" si="23"/>
        <v>491332408</v>
      </c>
      <c r="F84" s="115">
        <f t="shared" si="23"/>
        <v>490352386</v>
      </c>
    </row>
    <row r="85" spans="1:6" s="13" customFormat="1" ht="12.75" x14ac:dyDescent="0.2">
      <c r="A85" s="40" t="s">
        <v>59</v>
      </c>
      <c r="B85" s="10" t="s">
        <v>387</v>
      </c>
      <c r="C85" s="39">
        <v>610</v>
      </c>
      <c r="D85" s="115">
        <f t="shared" si="23"/>
        <v>464630619</v>
      </c>
      <c r="E85" s="115">
        <f t="shared" si="23"/>
        <v>491332408</v>
      </c>
      <c r="F85" s="115">
        <f t="shared" si="23"/>
        <v>490352386</v>
      </c>
    </row>
    <row r="86" spans="1:6" s="13" customFormat="1" ht="59.25" customHeight="1" x14ac:dyDescent="0.2">
      <c r="A86" s="40" t="s">
        <v>5</v>
      </c>
      <c r="B86" s="10" t="s">
        <v>387</v>
      </c>
      <c r="C86" s="39">
        <v>611</v>
      </c>
      <c r="D86" s="115">
        <v>464630619</v>
      </c>
      <c r="E86" s="115">
        <v>491332408</v>
      </c>
      <c r="F86" s="115">
        <v>490352386</v>
      </c>
    </row>
    <row r="87" spans="1:6" s="166" customFormat="1" ht="189.75" customHeight="1" x14ac:dyDescent="0.2">
      <c r="A87" s="167" t="s">
        <v>499</v>
      </c>
      <c r="B87" s="163" t="s">
        <v>500</v>
      </c>
      <c r="C87" s="168"/>
      <c r="D87" s="165">
        <f>D88</f>
        <v>987400</v>
      </c>
      <c r="E87" s="165">
        <f t="shared" ref="E87:F87" si="24">E88</f>
        <v>0</v>
      </c>
      <c r="F87" s="165">
        <f t="shared" si="24"/>
        <v>0</v>
      </c>
    </row>
    <row r="88" spans="1:6" s="166" customFormat="1" ht="31.5" customHeight="1" x14ac:dyDescent="0.2">
      <c r="A88" s="167" t="s">
        <v>94</v>
      </c>
      <c r="B88" s="163" t="s">
        <v>500</v>
      </c>
      <c r="C88" s="168">
        <v>600</v>
      </c>
      <c r="D88" s="165">
        <f>D89</f>
        <v>987400</v>
      </c>
      <c r="E88" s="165">
        <f t="shared" ref="E88:F88" si="25">E89</f>
        <v>0</v>
      </c>
      <c r="F88" s="165">
        <f t="shared" si="25"/>
        <v>0</v>
      </c>
    </row>
    <row r="89" spans="1:6" s="166" customFormat="1" ht="23.25" customHeight="1" x14ac:dyDescent="0.2">
      <c r="A89" s="167" t="s">
        <v>501</v>
      </c>
      <c r="B89" s="163" t="s">
        <v>500</v>
      </c>
      <c r="C89" s="168">
        <v>610</v>
      </c>
      <c r="D89" s="165">
        <f>D90</f>
        <v>987400</v>
      </c>
      <c r="E89" s="165">
        <f t="shared" ref="E89:F89" si="26">E90</f>
        <v>0</v>
      </c>
      <c r="F89" s="165">
        <f t="shared" si="26"/>
        <v>0</v>
      </c>
    </row>
    <row r="90" spans="1:6" s="166" customFormat="1" ht="25.5" customHeight="1" x14ac:dyDescent="0.2">
      <c r="A90" s="167" t="s">
        <v>75</v>
      </c>
      <c r="B90" s="163" t="s">
        <v>500</v>
      </c>
      <c r="C90" s="168">
        <v>612</v>
      </c>
      <c r="D90" s="165">
        <v>987400</v>
      </c>
      <c r="E90" s="165"/>
      <c r="F90" s="165"/>
    </row>
    <row r="91" spans="1:6" s="166" customFormat="1" ht="51.75" customHeight="1" x14ac:dyDescent="0.2">
      <c r="A91" s="167" t="s">
        <v>483</v>
      </c>
      <c r="B91" s="163" t="s">
        <v>484</v>
      </c>
      <c r="C91" s="168"/>
      <c r="D91" s="165">
        <f>D92</f>
        <v>7720306.2000000002</v>
      </c>
      <c r="E91" s="165">
        <f t="shared" ref="E91:F91" si="27">E92</f>
        <v>0</v>
      </c>
      <c r="F91" s="165">
        <f t="shared" si="27"/>
        <v>0</v>
      </c>
    </row>
    <row r="92" spans="1:6" s="166" customFormat="1" ht="30.75" customHeight="1" x14ac:dyDescent="0.2">
      <c r="A92" s="167" t="s">
        <v>94</v>
      </c>
      <c r="B92" s="163" t="s">
        <v>484</v>
      </c>
      <c r="C92" s="168">
        <v>600</v>
      </c>
      <c r="D92" s="165">
        <f>D93</f>
        <v>7720306.2000000002</v>
      </c>
      <c r="E92" s="165">
        <f t="shared" ref="E92:F92" si="28">E93</f>
        <v>0</v>
      </c>
      <c r="F92" s="165">
        <f t="shared" si="28"/>
        <v>0</v>
      </c>
    </row>
    <row r="93" spans="1:6" s="166" customFormat="1" ht="22.5" customHeight="1" x14ac:dyDescent="0.2">
      <c r="A93" s="167" t="s">
        <v>59</v>
      </c>
      <c r="B93" s="163" t="s">
        <v>484</v>
      </c>
      <c r="C93" s="168">
        <v>610</v>
      </c>
      <c r="D93" s="165">
        <f>D94</f>
        <v>7720306.2000000002</v>
      </c>
      <c r="E93" s="165">
        <f t="shared" ref="E93:F93" si="29">E94</f>
        <v>0</v>
      </c>
      <c r="F93" s="165">
        <f t="shared" si="29"/>
        <v>0</v>
      </c>
    </row>
    <row r="94" spans="1:6" s="166" customFormat="1" ht="23.25" customHeight="1" x14ac:dyDescent="0.2">
      <c r="A94" s="167" t="s">
        <v>3</v>
      </c>
      <c r="B94" s="163" t="s">
        <v>484</v>
      </c>
      <c r="C94" s="168">
        <v>612</v>
      </c>
      <c r="D94" s="165">
        <v>7720306.2000000002</v>
      </c>
      <c r="E94" s="165"/>
      <c r="F94" s="165"/>
    </row>
    <row r="95" spans="1:6" s="13" customFormat="1" ht="25.5" x14ac:dyDescent="0.2">
      <c r="A95" s="9" t="s">
        <v>61</v>
      </c>
      <c r="B95" s="38" t="s">
        <v>32</v>
      </c>
      <c r="C95" s="39"/>
      <c r="D95" s="115">
        <f>D97</f>
        <v>209923088.25</v>
      </c>
      <c r="E95" s="115">
        <f>E97</f>
        <v>126005316.20999999</v>
      </c>
      <c r="F95" s="115">
        <f>F97</f>
        <v>130477610.89</v>
      </c>
    </row>
    <row r="96" spans="1:6" s="13" customFormat="1" ht="25.5" x14ac:dyDescent="0.2">
      <c r="A96" s="40" t="s">
        <v>94</v>
      </c>
      <c r="B96" s="38" t="s">
        <v>32</v>
      </c>
      <c r="C96" s="39">
        <v>600</v>
      </c>
      <c r="D96" s="115">
        <f>D97</f>
        <v>209923088.25</v>
      </c>
      <c r="E96" s="115">
        <f>E97</f>
        <v>126005316.20999999</v>
      </c>
      <c r="F96" s="115">
        <f>F97</f>
        <v>130477610.89</v>
      </c>
    </row>
    <row r="97" spans="1:6" s="13" customFormat="1" ht="21" customHeight="1" x14ac:dyDescent="0.2">
      <c r="A97" s="40" t="s">
        <v>59</v>
      </c>
      <c r="B97" s="38" t="s">
        <v>32</v>
      </c>
      <c r="C97" s="39">
        <v>610</v>
      </c>
      <c r="D97" s="115">
        <f>D98+D99</f>
        <v>209923088.25</v>
      </c>
      <c r="E97" s="115">
        <f>E98+E99</f>
        <v>126005316.20999999</v>
      </c>
      <c r="F97" s="115">
        <f>F98+F99</f>
        <v>130477610.89</v>
      </c>
    </row>
    <row r="98" spans="1:6" s="13" customFormat="1" ht="54.75" customHeight="1" x14ac:dyDescent="0.2">
      <c r="A98" s="40" t="s">
        <v>5</v>
      </c>
      <c r="B98" s="38" t="s">
        <v>32</v>
      </c>
      <c r="C98" s="39">
        <v>611</v>
      </c>
      <c r="D98" s="115">
        <v>209537488.25</v>
      </c>
      <c r="E98" s="115">
        <v>125619716.20999999</v>
      </c>
      <c r="F98" s="115">
        <v>130092010.89</v>
      </c>
    </row>
    <row r="99" spans="1:6" s="13" customFormat="1" ht="21" customHeight="1" x14ac:dyDescent="0.2">
      <c r="A99" s="40" t="s">
        <v>3</v>
      </c>
      <c r="B99" s="38" t="s">
        <v>32</v>
      </c>
      <c r="C99" s="39">
        <v>612</v>
      </c>
      <c r="D99" s="115">
        <v>385600</v>
      </c>
      <c r="E99" s="115">
        <v>385600</v>
      </c>
      <c r="F99" s="115">
        <v>385600</v>
      </c>
    </row>
    <row r="100" spans="1:6" s="13" customFormat="1" ht="22.5" customHeight="1" x14ac:dyDescent="0.2">
      <c r="A100" s="23" t="s">
        <v>63</v>
      </c>
      <c r="B100" s="38" t="s">
        <v>132</v>
      </c>
      <c r="C100" s="10"/>
      <c r="D100" s="115">
        <f>D105+D101</f>
        <v>4179256</v>
      </c>
      <c r="E100" s="115">
        <f t="shared" ref="E100:F100" si="30">E105+E101</f>
        <v>3387420</v>
      </c>
      <c r="F100" s="115">
        <f t="shared" si="30"/>
        <v>3387420</v>
      </c>
    </row>
    <row r="101" spans="1:6" s="13" customFormat="1" ht="34.5" customHeight="1" x14ac:dyDescent="0.2">
      <c r="A101" s="16" t="s">
        <v>93</v>
      </c>
      <c r="B101" s="38" t="s">
        <v>132</v>
      </c>
      <c r="C101" s="10">
        <v>200</v>
      </c>
      <c r="D101" s="115">
        <f>D102</f>
        <v>253536</v>
      </c>
      <c r="E101" s="115">
        <f t="shared" ref="E101:F101" si="31">E102</f>
        <v>0</v>
      </c>
      <c r="F101" s="115">
        <f t="shared" si="31"/>
        <v>0</v>
      </c>
    </row>
    <row r="102" spans="1:6" s="13" customFormat="1" ht="33" customHeight="1" x14ac:dyDescent="0.2">
      <c r="A102" s="16" t="s">
        <v>73</v>
      </c>
      <c r="B102" s="38" t="s">
        <v>132</v>
      </c>
      <c r="C102" s="10">
        <v>240</v>
      </c>
      <c r="D102" s="115">
        <f>D103</f>
        <v>253536</v>
      </c>
      <c r="E102" s="115">
        <f t="shared" ref="E102:F102" si="32">E103</f>
        <v>0</v>
      </c>
      <c r="F102" s="115">
        <f t="shared" si="32"/>
        <v>0</v>
      </c>
    </row>
    <row r="103" spans="1:6" s="13" customFormat="1" ht="26.25" customHeight="1" x14ac:dyDescent="0.2">
      <c r="A103" s="16" t="s">
        <v>28</v>
      </c>
      <c r="B103" s="38" t="s">
        <v>132</v>
      </c>
      <c r="C103" s="10">
        <v>244</v>
      </c>
      <c r="D103" s="115">
        <v>253536</v>
      </c>
      <c r="E103" s="115">
        <v>0</v>
      </c>
      <c r="F103" s="115">
        <v>0</v>
      </c>
    </row>
    <row r="104" spans="1:6" s="13" customFormat="1" ht="31.5" customHeight="1" x14ac:dyDescent="0.2">
      <c r="A104" s="40" t="s">
        <v>94</v>
      </c>
      <c r="B104" s="38" t="s">
        <v>132</v>
      </c>
      <c r="C104" s="39">
        <v>600</v>
      </c>
      <c r="D104" s="115">
        <f t="shared" ref="D104:F105" si="33">D105</f>
        <v>3925720</v>
      </c>
      <c r="E104" s="115">
        <f t="shared" si="33"/>
        <v>3387420</v>
      </c>
      <c r="F104" s="115">
        <f t="shared" si="33"/>
        <v>3387420</v>
      </c>
    </row>
    <row r="105" spans="1:6" s="13" customFormat="1" ht="17.25" customHeight="1" x14ac:dyDescent="0.2">
      <c r="A105" s="40" t="s">
        <v>59</v>
      </c>
      <c r="B105" s="38" t="s">
        <v>132</v>
      </c>
      <c r="C105" s="39">
        <v>610</v>
      </c>
      <c r="D105" s="115">
        <f t="shared" si="33"/>
        <v>3925720</v>
      </c>
      <c r="E105" s="115">
        <f t="shared" si="33"/>
        <v>3387420</v>
      </c>
      <c r="F105" s="115">
        <f t="shared" si="33"/>
        <v>3387420</v>
      </c>
    </row>
    <row r="106" spans="1:6" s="13" customFormat="1" ht="18.75" customHeight="1" x14ac:dyDescent="0.2">
      <c r="A106" s="41" t="s">
        <v>3</v>
      </c>
      <c r="B106" s="38" t="s">
        <v>132</v>
      </c>
      <c r="C106" s="39">
        <v>612</v>
      </c>
      <c r="D106" s="161">
        <f>3387420+538300</f>
        <v>3925720</v>
      </c>
      <c r="E106" s="115">
        <v>3387420</v>
      </c>
      <c r="F106" s="115">
        <v>3387420</v>
      </c>
    </row>
    <row r="107" spans="1:6" s="166" customFormat="1" ht="57.75" customHeight="1" x14ac:dyDescent="0.2">
      <c r="A107" s="169" t="s">
        <v>485</v>
      </c>
      <c r="B107" s="170" t="s">
        <v>486</v>
      </c>
      <c r="C107" s="171"/>
      <c r="D107" s="165">
        <f>D108</f>
        <v>2963155.95</v>
      </c>
      <c r="E107" s="165">
        <f t="shared" ref="E107:F107" si="34">E108</f>
        <v>0</v>
      </c>
      <c r="F107" s="165">
        <f t="shared" si="34"/>
        <v>0</v>
      </c>
    </row>
    <row r="108" spans="1:6" s="166" customFormat="1" ht="29.25" customHeight="1" x14ac:dyDescent="0.2">
      <c r="A108" s="169" t="s">
        <v>94</v>
      </c>
      <c r="B108" s="170" t="s">
        <v>486</v>
      </c>
      <c r="C108" s="171">
        <v>600</v>
      </c>
      <c r="D108" s="165">
        <f>D109</f>
        <v>2963155.95</v>
      </c>
      <c r="E108" s="165">
        <f t="shared" ref="E108:F108" si="35">E109</f>
        <v>0</v>
      </c>
      <c r="F108" s="165">
        <f t="shared" si="35"/>
        <v>0</v>
      </c>
    </row>
    <row r="109" spans="1:6" s="166" customFormat="1" ht="18.75" customHeight="1" x14ac:dyDescent="0.2">
      <c r="A109" s="169" t="s">
        <v>59</v>
      </c>
      <c r="B109" s="170" t="s">
        <v>486</v>
      </c>
      <c r="C109" s="171">
        <v>610</v>
      </c>
      <c r="D109" s="165">
        <f>D110</f>
        <v>2963155.95</v>
      </c>
      <c r="E109" s="165">
        <f t="shared" ref="E109:F109" si="36">E110</f>
        <v>0</v>
      </c>
      <c r="F109" s="165">
        <f t="shared" si="36"/>
        <v>0</v>
      </c>
    </row>
    <row r="110" spans="1:6" s="166" customFormat="1" ht="18.75" customHeight="1" x14ac:dyDescent="0.2">
      <c r="A110" s="169" t="s">
        <v>75</v>
      </c>
      <c r="B110" s="170" t="s">
        <v>486</v>
      </c>
      <c r="C110" s="171">
        <v>612</v>
      </c>
      <c r="D110" s="165">
        <v>2963155.95</v>
      </c>
      <c r="E110" s="165"/>
      <c r="F110" s="165"/>
    </row>
    <row r="111" spans="1:6" s="13" customFormat="1" ht="42" customHeight="1" x14ac:dyDescent="0.2">
      <c r="A111" s="50" t="s">
        <v>299</v>
      </c>
      <c r="B111" s="43" t="s">
        <v>298</v>
      </c>
      <c r="C111" s="51"/>
      <c r="D111" s="115">
        <f t="shared" ref="D111:F112" si="37">D112</f>
        <v>0</v>
      </c>
      <c r="E111" s="115">
        <f t="shared" si="37"/>
        <v>0</v>
      </c>
      <c r="F111" s="115">
        <f t="shared" si="37"/>
        <v>0</v>
      </c>
    </row>
    <row r="112" spans="1:6" s="13" customFormat="1" ht="30" customHeight="1" x14ac:dyDescent="0.2">
      <c r="A112" s="7" t="s">
        <v>91</v>
      </c>
      <c r="B112" s="43" t="s">
        <v>298</v>
      </c>
      <c r="C112" s="52">
        <v>400</v>
      </c>
      <c r="D112" s="115">
        <f t="shared" si="37"/>
        <v>0</v>
      </c>
      <c r="E112" s="115">
        <f t="shared" si="37"/>
        <v>0</v>
      </c>
      <c r="F112" s="115">
        <f t="shared" si="37"/>
        <v>0</v>
      </c>
    </row>
    <row r="113" spans="1:6" s="13" customFormat="1" ht="20.25" customHeight="1" x14ac:dyDescent="0.2">
      <c r="A113" s="50" t="s">
        <v>92</v>
      </c>
      <c r="B113" s="43" t="s">
        <v>298</v>
      </c>
      <c r="C113" s="52">
        <v>410</v>
      </c>
      <c r="D113" s="115">
        <f>D114</f>
        <v>0</v>
      </c>
      <c r="E113" s="115">
        <f>E114</f>
        <v>0</v>
      </c>
      <c r="F113" s="115">
        <f>F114</f>
        <v>0</v>
      </c>
    </row>
    <row r="114" spans="1:6" s="13" customFormat="1" ht="42" customHeight="1" x14ac:dyDescent="0.2">
      <c r="A114" s="50" t="s">
        <v>119</v>
      </c>
      <c r="B114" s="43" t="s">
        <v>298</v>
      </c>
      <c r="C114" s="52">
        <v>414</v>
      </c>
      <c r="D114" s="115">
        <v>0</v>
      </c>
      <c r="E114" s="115">
        <v>0</v>
      </c>
      <c r="F114" s="115">
        <v>0</v>
      </c>
    </row>
    <row r="115" spans="1:6" s="13" customFormat="1" ht="63.75" x14ac:dyDescent="0.2">
      <c r="A115" s="53" t="s">
        <v>275</v>
      </c>
      <c r="B115" s="10" t="s">
        <v>278</v>
      </c>
      <c r="C115" s="3"/>
      <c r="D115" s="115">
        <f>D117</f>
        <v>2114504</v>
      </c>
      <c r="E115" s="115">
        <f>E117</f>
        <v>2114504</v>
      </c>
      <c r="F115" s="115">
        <f>F117</f>
        <v>2114504</v>
      </c>
    </row>
    <row r="116" spans="1:6" s="13" customFormat="1" ht="25.5" x14ac:dyDescent="0.2">
      <c r="A116" s="20" t="s">
        <v>94</v>
      </c>
      <c r="B116" s="10" t="s">
        <v>278</v>
      </c>
      <c r="C116" s="3">
        <v>600</v>
      </c>
      <c r="D116" s="115">
        <f t="shared" ref="D116:F117" si="38">D117</f>
        <v>2114504</v>
      </c>
      <c r="E116" s="115">
        <f t="shared" si="38"/>
        <v>2114504</v>
      </c>
      <c r="F116" s="115">
        <f t="shared" si="38"/>
        <v>2114504</v>
      </c>
    </row>
    <row r="117" spans="1:6" s="13" customFormat="1" ht="12.75" x14ac:dyDescent="0.2">
      <c r="A117" s="20" t="s">
        <v>59</v>
      </c>
      <c r="B117" s="10" t="s">
        <v>278</v>
      </c>
      <c r="C117" s="3">
        <v>610</v>
      </c>
      <c r="D117" s="115">
        <f t="shared" si="38"/>
        <v>2114504</v>
      </c>
      <c r="E117" s="115">
        <f t="shared" si="38"/>
        <v>2114504</v>
      </c>
      <c r="F117" s="115">
        <f t="shared" si="38"/>
        <v>2114504</v>
      </c>
    </row>
    <row r="118" spans="1:6" s="13" customFormat="1" ht="12.75" x14ac:dyDescent="0.2">
      <c r="A118" s="20" t="s">
        <v>75</v>
      </c>
      <c r="B118" s="10" t="s">
        <v>278</v>
      </c>
      <c r="C118" s="3">
        <v>612</v>
      </c>
      <c r="D118" s="115">
        <v>2114504</v>
      </c>
      <c r="E118" s="115">
        <v>2114504</v>
      </c>
      <c r="F118" s="115">
        <v>2114504</v>
      </c>
    </row>
    <row r="119" spans="1:6" s="13" customFormat="1" ht="51" x14ac:dyDescent="0.2">
      <c r="A119" s="133" t="s">
        <v>388</v>
      </c>
      <c r="B119" s="135" t="s">
        <v>389</v>
      </c>
      <c r="C119" s="136"/>
      <c r="D119" s="140">
        <f>D121</f>
        <v>2523391.11</v>
      </c>
      <c r="E119" s="140">
        <f>E121</f>
        <v>2271052</v>
      </c>
      <c r="F119" s="140">
        <f>F121</f>
        <v>2271052</v>
      </c>
    </row>
    <row r="120" spans="1:6" s="13" customFormat="1" ht="25.5" x14ac:dyDescent="0.2">
      <c r="A120" s="134" t="s">
        <v>94</v>
      </c>
      <c r="B120" s="135" t="s">
        <v>389</v>
      </c>
      <c r="C120" s="136" t="s">
        <v>274</v>
      </c>
      <c r="D120" s="140">
        <f t="shared" ref="D120:F121" si="39">D121</f>
        <v>2523391.11</v>
      </c>
      <c r="E120" s="140">
        <f t="shared" si="39"/>
        <v>2271052</v>
      </c>
      <c r="F120" s="140">
        <f t="shared" si="39"/>
        <v>2271052</v>
      </c>
    </row>
    <row r="121" spans="1:6" s="13" customFormat="1" ht="12.75" x14ac:dyDescent="0.2">
      <c r="A121" s="134" t="s">
        <v>59</v>
      </c>
      <c r="B121" s="135" t="s">
        <v>389</v>
      </c>
      <c r="C121" s="136" t="s">
        <v>390</v>
      </c>
      <c r="D121" s="140">
        <f t="shared" si="39"/>
        <v>2523391.11</v>
      </c>
      <c r="E121" s="137">
        <f>E122</f>
        <v>2271052</v>
      </c>
      <c r="F121" s="140">
        <f t="shared" si="39"/>
        <v>2271052</v>
      </c>
    </row>
    <row r="122" spans="1:6" s="13" customFormat="1" ht="12.75" x14ac:dyDescent="0.2">
      <c r="A122" s="134" t="s">
        <v>75</v>
      </c>
      <c r="B122" s="135" t="s">
        <v>389</v>
      </c>
      <c r="C122" s="136" t="s">
        <v>391</v>
      </c>
      <c r="D122" s="115">
        <v>2523391.11</v>
      </c>
      <c r="E122" s="115">
        <v>2271052</v>
      </c>
      <c r="F122" s="115">
        <v>2271052</v>
      </c>
    </row>
    <row r="123" spans="1:6" s="13" customFormat="1" ht="38.25" x14ac:dyDescent="0.2">
      <c r="A123" s="23" t="s">
        <v>276</v>
      </c>
      <c r="B123" s="10" t="s">
        <v>279</v>
      </c>
      <c r="C123" s="3"/>
      <c r="D123" s="115">
        <f>D124</f>
        <v>358620.91</v>
      </c>
      <c r="E123" s="115">
        <f t="shared" ref="E123:F125" si="40">E124</f>
        <v>303615.37</v>
      </c>
      <c r="F123" s="115">
        <f t="shared" si="40"/>
        <v>303615.37</v>
      </c>
    </row>
    <row r="124" spans="1:6" s="13" customFormat="1" ht="31.5" customHeight="1" x14ac:dyDescent="0.2">
      <c r="A124" s="9" t="s">
        <v>94</v>
      </c>
      <c r="B124" s="10" t="s">
        <v>279</v>
      </c>
      <c r="C124" s="3">
        <v>600</v>
      </c>
      <c r="D124" s="115">
        <f>D125</f>
        <v>358620.91</v>
      </c>
      <c r="E124" s="115">
        <f t="shared" si="40"/>
        <v>303615.37</v>
      </c>
      <c r="F124" s="115">
        <f t="shared" si="40"/>
        <v>303615.37</v>
      </c>
    </row>
    <row r="125" spans="1:6" s="13" customFormat="1" ht="15" customHeight="1" x14ac:dyDescent="0.2">
      <c r="A125" s="9" t="s">
        <v>59</v>
      </c>
      <c r="B125" s="10" t="s">
        <v>279</v>
      </c>
      <c r="C125" s="3">
        <v>610</v>
      </c>
      <c r="D125" s="115">
        <f>D126</f>
        <v>358620.91</v>
      </c>
      <c r="E125" s="115">
        <f t="shared" si="40"/>
        <v>303615.37</v>
      </c>
      <c r="F125" s="115">
        <f t="shared" si="40"/>
        <v>303615.37</v>
      </c>
    </row>
    <row r="126" spans="1:6" s="13" customFormat="1" ht="18.75" customHeight="1" x14ac:dyDescent="0.2">
      <c r="A126" s="9" t="s">
        <v>75</v>
      </c>
      <c r="B126" s="10" t="s">
        <v>279</v>
      </c>
      <c r="C126" s="3">
        <v>612</v>
      </c>
      <c r="D126" s="115">
        <v>358620.91</v>
      </c>
      <c r="E126" s="115">
        <v>303615.37</v>
      </c>
      <c r="F126" s="115">
        <v>303615.37</v>
      </c>
    </row>
    <row r="127" spans="1:6" ht="28.5" customHeight="1" x14ac:dyDescent="0.2">
      <c r="A127" s="59" t="s">
        <v>64</v>
      </c>
      <c r="B127" s="44" t="s">
        <v>348</v>
      </c>
      <c r="C127" s="45"/>
      <c r="D127" s="116">
        <f>D128+D132</f>
        <v>169198303.92000002</v>
      </c>
      <c r="E127" s="116">
        <f t="shared" ref="E127:F127" si="41">E128+E132</f>
        <v>369703.92</v>
      </c>
      <c r="F127" s="116">
        <f t="shared" si="41"/>
        <v>0</v>
      </c>
    </row>
    <row r="128" spans="1:6" s="13" customFormat="1" ht="42" customHeight="1" x14ac:dyDescent="0.2">
      <c r="A128" s="157" t="s">
        <v>347</v>
      </c>
      <c r="B128" s="43" t="s">
        <v>470</v>
      </c>
      <c r="C128" s="52"/>
      <c r="D128" s="115">
        <f t="shared" ref="D128:F130" si="42">D129</f>
        <v>84058344.060000002</v>
      </c>
      <c r="E128" s="115">
        <f t="shared" si="42"/>
        <v>0</v>
      </c>
      <c r="F128" s="115">
        <f t="shared" si="42"/>
        <v>0</v>
      </c>
    </row>
    <row r="129" spans="1:6" s="13" customFormat="1" ht="42" customHeight="1" x14ac:dyDescent="0.2">
      <c r="A129" s="50" t="s">
        <v>91</v>
      </c>
      <c r="B129" s="43" t="s">
        <v>470</v>
      </c>
      <c r="C129" s="52">
        <v>400</v>
      </c>
      <c r="D129" s="115">
        <f t="shared" si="42"/>
        <v>84058344.060000002</v>
      </c>
      <c r="E129" s="115">
        <f t="shared" si="42"/>
        <v>0</v>
      </c>
      <c r="F129" s="115">
        <f t="shared" si="42"/>
        <v>0</v>
      </c>
    </row>
    <row r="130" spans="1:6" s="13" customFormat="1" ht="27.75" customHeight="1" x14ac:dyDescent="0.2">
      <c r="A130" s="50" t="s">
        <v>92</v>
      </c>
      <c r="B130" s="43" t="s">
        <v>470</v>
      </c>
      <c r="C130" s="52">
        <v>410</v>
      </c>
      <c r="D130" s="115">
        <f t="shared" si="42"/>
        <v>84058344.060000002</v>
      </c>
      <c r="E130" s="115">
        <f t="shared" si="42"/>
        <v>0</v>
      </c>
      <c r="F130" s="115">
        <f t="shared" si="42"/>
        <v>0</v>
      </c>
    </row>
    <row r="131" spans="1:6" s="13" customFormat="1" ht="42" customHeight="1" x14ac:dyDescent="0.2">
      <c r="A131" s="50" t="s">
        <v>119</v>
      </c>
      <c r="B131" s="43" t="s">
        <v>470</v>
      </c>
      <c r="C131" s="52">
        <v>414</v>
      </c>
      <c r="D131" s="115">
        <v>84058344.060000002</v>
      </c>
      <c r="E131" s="115">
        <v>0</v>
      </c>
      <c r="F131" s="115">
        <v>0</v>
      </c>
    </row>
    <row r="132" spans="1:6" s="13" customFormat="1" ht="42" customHeight="1" x14ac:dyDescent="0.2">
      <c r="A132" s="157" t="s">
        <v>347</v>
      </c>
      <c r="B132" s="43" t="s">
        <v>471</v>
      </c>
      <c r="C132" s="52"/>
      <c r="D132" s="115">
        <f>D133</f>
        <v>85139959.859999999</v>
      </c>
      <c r="E132" s="115">
        <f t="shared" ref="E132:F134" si="43">E133</f>
        <v>369703.92</v>
      </c>
      <c r="F132" s="115">
        <f t="shared" si="43"/>
        <v>0</v>
      </c>
    </row>
    <row r="133" spans="1:6" s="13" customFormat="1" ht="42" customHeight="1" x14ac:dyDescent="0.2">
      <c r="A133" s="50" t="s">
        <v>91</v>
      </c>
      <c r="B133" s="43" t="s">
        <v>471</v>
      </c>
      <c r="C133" s="52">
        <v>400</v>
      </c>
      <c r="D133" s="115">
        <f>D134</f>
        <v>85139959.859999999</v>
      </c>
      <c r="E133" s="115">
        <f t="shared" si="43"/>
        <v>369703.92</v>
      </c>
      <c r="F133" s="115">
        <f t="shared" si="43"/>
        <v>0</v>
      </c>
    </row>
    <row r="134" spans="1:6" s="13" customFormat="1" ht="27.75" customHeight="1" x14ac:dyDescent="0.2">
      <c r="A134" s="50" t="s">
        <v>92</v>
      </c>
      <c r="B134" s="43" t="s">
        <v>471</v>
      </c>
      <c r="C134" s="52">
        <v>410</v>
      </c>
      <c r="D134" s="115">
        <f>D135</f>
        <v>85139959.859999999</v>
      </c>
      <c r="E134" s="115">
        <f t="shared" si="43"/>
        <v>369703.92</v>
      </c>
      <c r="F134" s="115">
        <f t="shared" si="43"/>
        <v>0</v>
      </c>
    </row>
    <row r="135" spans="1:6" s="13" customFormat="1" ht="42" customHeight="1" x14ac:dyDescent="0.2">
      <c r="A135" s="50" t="s">
        <v>119</v>
      </c>
      <c r="B135" s="43" t="s">
        <v>471</v>
      </c>
      <c r="C135" s="52">
        <v>414</v>
      </c>
      <c r="D135" s="140">
        <v>85139959.859999999</v>
      </c>
      <c r="E135" s="115">
        <v>369703.92</v>
      </c>
      <c r="F135" s="115"/>
    </row>
    <row r="136" spans="1:6" s="13" customFormat="1" ht="25.5" x14ac:dyDescent="0.2">
      <c r="A136" s="20" t="s">
        <v>277</v>
      </c>
      <c r="B136" s="54" t="s">
        <v>280</v>
      </c>
      <c r="C136" s="55"/>
      <c r="D136" s="115">
        <f>D137+D141</f>
        <v>1387489.8</v>
      </c>
      <c r="E136" s="115">
        <f t="shared" ref="E136:F136" si="44">E137+E141</f>
        <v>573789.04</v>
      </c>
      <c r="F136" s="115">
        <f t="shared" si="44"/>
        <v>573789.04</v>
      </c>
    </row>
    <row r="137" spans="1:6" s="166" customFormat="1" ht="39" customHeight="1" x14ac:dyDescent="0.2">
      <c r="A137" s="175" t="s">
        <v>492</v>
      </c>
      <c r="B137" s="176" t="s">
        <v>392</v>
      </c>
      <c r="C137" s="173"/>
      <c r="D137" s="165">
        <f>D138</f>
        <v>0</v>
      </c>
      <c r="E137" s="165">
        <f t="shared" ref="E137:F137" si="45">E138</f>
        <v>573789.04</v>
      </c>
      <c r="F137" s="165">
        <f t="shared" si="45"/>
        <v>573789.04</v>
      </c>
    </row>
    <row r="138" spans="1:6" s="13" customFormat="1" ht="32.25" customHeight="1" x14ac:dyDescent="0.2">
      <c r="A138" s="20" t="s">
        <v>94</v>
      </c>
      <c r="B138" s="138" t="s">
        <v>392</v>
      </c>
      <c r="C138" s="3">
        <v>600</v>
      </c>
      <c r="D138" s="115">
        <f t="shared" ref="D138:F139" si="46">D139</f>
        <v>0</v>
      </c>
      <c r="E138" s="115">
        <f t="shared" si="46"/>
        <v>573789.04</v>
      </c>
      <c r="F138" s="115">
        <f t="shared" si="46"/>
        <v>573789.04</v>
      </c>
    </row>
    <row r="139" spans="1:6" s="13" customFormat="1" ht="17.25" customHeight="1" x14ac:dyDescent="0.2">
      <c r="A139" s="20" t="s">
        <v>59</v>
      </c>
      <c r="B139" s="138" t="s">
        <v>392</v>
      </c>
      <c r="C139" s="55">
        <v>610</v>
      </c>
      <c r="D139" s="115">
        <f t="shared" si="46"/>
        <v>0</v>
      </c>
      <c r="E139" s="115">
        <f t="shared" si="46"/>
        <v>573789.04</v>
      </c>
      <c r="F139" s="115">
        <f t="shared" si="46"/>
        <v>573789.04</v>
      </c>
    </row>
    <row r="140" spans="1:6" s="13" customFormat="1" ht="17.25" customHeight="1" x14ac:dyDescent="0.2">
      <c r="A140" s="20" t="s">
        <v>75</v>
      </c>
      <c r="B140" s="138" t="s">
        <v>392</v>
      </c>
      <c r="C140" s="55">
        <v>612</v>
      </c>
      <c r="D140" s="137">
        <v>0</v>
      </c>
      <c r="E140" s="137">
        <v>573789.04</v>
      </c>
      <c r="F140" s="137">
        <v>573789.04</v>
      </c>
    </row>
    <row r="141" spans="1:6" s="166" customFormat="1" ht="54" customHeight="1" x14ac:dyDescent="0.2">
      <c r="A141" s="172" t="s">
        <v>485</v>
      </c>
      <c r="B141" s="163" t="s">
        <v>487</v>
      </c>
      <c r="C141" s="173"/>
      <c r="D141" s="174">
        <f>D142</f>
        <v>1387489.8</v>
      </c>
      <c r="E141" s="174">
        <f t="shared" ref="E141:F141" si="47">E142</f>
        <v>0</v>
      </c>
      <c r="F141" s="174">
        <f t="shared" si="47"/>
        <v>0</v>
      </c>
    </row>
    <row r="142" spans="1:6" s="166" customFormat="1" ht="27.75" customHeight="1" x14ac:dyDescent="0.2">
      <c r="A142" s="172" t="s">
        <v>94</v>
      </c>
      <c r="B142" s="163" t="s">
        <v>487</v>
      </c>
      <c r="C142" s="173">
        <v>600</v>
      </c>
      <c r="D142" s="174">
        <f>D143</f>
        <v>1387489.8</v>
      </c>
      <c r="E142" s="174">
        <f t="shared" ref="E142:F142" si="48">E143</f>
        <v>0</v>
      </c>
      <c r="F142" s="174">
        <f t="shared" si="48"/>
        <v>0</v>
      </c>
    </row>
    <row r="143" spans="1:6" s="166" customFormat="1" ht="17.25" customHeight="1" x14ac:dyDescent="0.2">
      <c r="A143" s="172" t="s">
        <v>59</v>
      </c>
      <c r="B143" s="163" t="s">
        <v>487</v>
      </c>
      <c r="C143" s="173">
        <v>610</v>
      </c>
      <c r="D143" s="174">
        <f>D144</f>
        <v>1387489.8</v>
      </c>
      <c r="E143" s="174">
        <f t="shared" ref="E143:F143" si="49">E144</f>
        <v>0</v>
      </c>
      <c r="F143" s="174">
        <f t="shared" si="49"/>
        <v>0</v>
      </c>
    </row>
    <row r="144" spans="1:6" s="166" customFormat="1" ht="17.25" customHeight="1" x14ac:dyDescent="0.2">
      <c r="A144" s="172" t="s">
        <v>75</v>
      </c>
      <c r="B144" s="163" t="s">
        <v>487</v>
      </c>
      <c r="C144" s="173">
        <v>612</v>
      </c>
      <c r="D144" s="174">
        <v>1387489.8</v>
      </c>
      <c r="E144" s="174"/>
      <c r="F144" s="174"/>
    </row>
    <row r="145" spans="1:6" s="166" customFormat="1" ht="41.25" customHeight="1" x14ac:dyDescent="0.2">
      <c r="A145" s="172" t="s">
        <v>490</v>
      </c>
      <c r="B145" s="163" t="s">
        <v>488</v>
      </c>
      <c r="C145" s="173"/>
      <c r="D145" s="174">
        <f>D146</f>
        <v>4396968.58</v>
      </c>
      <c r="E145" s="174">
        <f t="shared" ref="E145:F145" si="50">E146</f>
        <v>4396968.58</v>
      </c>
      <c r="F145" s="174">
        <f t="shared" si="50"/>
        <v>5315495.72</v>
      </c>
    </row>
    <row r="146" spans="1:6" s="166" customFormat="1" ht="66.75" customHeight="1" x14ac:dyDescent="0.2">
      <c r="A146" s="172" t="s">
        <v>491</v>
      </c>
      <c r="B146" s="163" t="s">
        <v>489</v>
      </c>
      <c r="C146" s="173"/>
      <c r="D146" s="174">
        <f>D147</f>
        <v>4396968.58</v>
      </c>
      <c r="E146" s="174">
        <f t="shared" ref="E146:F146" si="51">E147</f>
        <v>4396968.58</v>
      </c>
      <c r="F146" s="174">
        <f t="shared" si="51"/>
        <v>5315495.72</v>
      </c>
    </row>
    <row r="147" spans="1:6" s="166" customFormat="1" ht="27" customHeight="1" x14ac:dyDescent="0.2">
      <c r="A147" s="172" t="s">
        <v>94</v>
      </c>
      <c r="B147" s="163" t="s">
        <v>489</v>
      </c>
      <c r="C147" s="173">
        <v>600</v>
      </c>
      <c r="D147" s="174">
        <f>D148</f>
        <v>4396968.58</v>
      </c>
      <c r="E147" s="174">
        <f t="shared" ref="E147:F147" si="52">E148</f>
        <v>4396968.58</v>
      </c>
      <c r="F147" s="174">
        <f t="shared" si="52"/>
        <v>5315495.72</v>
      </c>
    </row>
    <row r="148" spans="1:6" s="166" customFormat="1" ht="17.25" customHeight="1" x14ac:dyDescent="0.2">
      <c r="A148" s="172" t="s">
        <v>59</v>
      </c>
      <c r="B148" s="163" t="s">
        <v>489</v>
      </c>
      <c r="C148" s="173">
        <v>610</v>
      </c>
      <c r="D148" s="174">
        <f>D149</f>
        <v>4396968.58</v>
      </c>
      <c r="E148" s="174">
        <f t="shared" ref="E148:F148" si="53">E149</f>
        <v>4396968.58</v>
      </c>
      <c r="F148" s="174">
        <f t="shared" si="53"/>
        <v>5315495.72</v>
      </c>
    </row>
    <row r="149" spans="1:6" s="166" customFormat="1" ht="17.25" customHeight="1" x14ac:dyDescent="0.2">
      <c r="A149" s="172" t="s">
        <v>75</v>
      </c>
      <c r="B149" s="163" t="s">
        <v>489</v>
      </c>
      <c r="C149" s="173">
        <v>612</v>
      </c>
      <c r="D149" s="174">
        <v>4396968.58</v>
      </c>
      <c r="E149" s="174">
        <v>4396968.58</v>
      </c>
      <c r="F149" s="174">
        <v>5315495.72</v>
      </c>
    </row>
    <row r="150" spans="1:6" s="13" customFormat="1" ht="60" customHeight="1" x14ac:dyDescent="0.2">
      <c r="A150" s="16" t="s">
        <v>107</v>
      </c>
      <c r="B150" s="10" t="s">
        <v>108</v>
      </c>
      <c r="C150" s="39"/>
      <c r="D150" s="115">
        <f>D152</f>
        <v>177811.65</v>
      </c>
      <c r="E150" s="115">
        <f>E152</f>
        <v>179324.98</v>
      </c>
      <c r="F150" s="115">
        <f>F152</f>
        <v>194522.62</v>
      </c>
    </row>
    <row r="151" spans="1:6" s="13" customFormat="1" ht="25.5" x14ac:dyDescent="0.2">
      <c r="A151" s="40" t="s">
        <v>94</v>
      </c>
      <c r="B151" s="10" t="s">
        <v>108</v>
      </c>
      <c r="C151" s="3">
        <v>600</v>
      </c>
      <c r="D151" s="115">
        <f t="shared" ref="D151:F152" si="54">D152</f>
        <v>177811.65</v>
      </c>
      <c r="E151" s="115">
        <f t="shared" si="54"/>
        <v>179324.98</v>
      </c>
      <c r="F151" s="115">
        <f t="shared" si="54"/>
        <v>194522.62</v>
      </c>
    </row>
    <row r="152" spans="1:6" s="13" customFormat="1" ht="12.75" x14ac:dyDescent="0.2">
      <c r="A152" s="9" t="s">
        <v>59</v>
      </c>
      <c r="B152" s="10" t="s">
        <v>108</v>
      </c>
      <c r="C152" s="3">
        <v>610</v>
      </c>
      <c r="D152" s="115">
        <f t="shared" si="54"/>
        <v>177811.65</v>
      </c>
      <c r="E152" s="115">
        <f t="shared" si="54"/>
        <v>179324.98</v>
      </c>
      <c r="F152" s="115">
        <f t="shared" si="54"/>
        <v>194522.62</v>
      </c>
    </row>
    <row r="153" spans="1:6" s="13" customFormat="1" ht="12.75" x14ac:dyDescent="0.2">
      <c r="A153" s="9" t="s">
        <v>75</v>
      </c>
      <c r="B153" s="10" t="s">
        <v>108</v>
      </c>
      <c r="C153" s="3">
        <v>612</v>
      </c>
      <c r="D153" s="115">
        <v>177811.65</v>
      </c>
      <c r="E153" s="115">
        <v>179324.98</v>
      </c>
      <c r="F153" s="115">
        <v>194522.62</v>
      </c>
    </row>
    <row r="154" spans="1:6" s="13" customFormat="1" ht="51" x14ac:dyDescent="0.2">
      <c r="A154" s="16" t="s">
        <v>109</v>
      </c>
      <c r="B154" s="10" t="s">
        <v>110</v>
      </c>
      <c r="C154" s="39"/>
      <c r="D154" s="115">
        <f>D156</f>
        <v>0</v>
      </c>
      <c r="E154" s="115">
        <f>E156</f>
        <v>0</v>
      </c>
      <c r="F154" s="115">
        <f>F156</f>
        <v>0</v>
      </c>
    </row>
    <row r="155" spans="1:6" s="13" customFormat="1" ht="25.5" x14ac:dyDescent="0.2">
      <c r="A155" s="40" t="s">
        <v>94</v>
      </c>
      <c r="B155" s="10" t="s">
        <v>110</v>
      </c>
      <c r="C155" s="3">
        <v>600</v>
      </c>
      <c r="D155" s="115">
        <f t="shared" ref="D155:F156" si="55">D156</f>
        <v>0</v>
      </c>
      <c r="E155" s="115">
        <f t="shared" si="55"/>
        <v>0</v>
      </c>
      <c r="F155" s="115">
        <f t="shared" si="55"/>
        <v>0</v>
      </c>
    </row>
    <row r="156" spans="1:6" s="13" customFormat="1" ht="12.75" x14ac:dyDescent="0.2">
      <c r="A156" s="9" t="s">
        <v>59</v>
      </c>
      <c r="B156" s="10" t="s">
        <v>110</v>
      </c>
      <c r="C156" s="3">
        <v>610</v>
      </c>
      <c r="D156" s="115">
        <f t="shared" si="55"/>
        <v>0</v>
      </c>
      <c r="E156" s="115">
        <f t="shared" si="55"/>
        <v>0</v>
      </c>
      <c r="F156" s="115">
        <f t="shared" si="55"/>
        <v>0</v>
      </c>
    </row>
    <row r="157" spans="1:6" s="13" customFormat="1" ht="12.75" x14ac:dyDescent="0.2">
      <c r="A157" s="9" t="s">
        <v>75</v>
      </c>
      <c r="B157" s="10" t="s">
        <v>110</v>
      </c>
      <c r="C157" s="3">
        <v>612</v>
      </c>
      <c r="D157" s="115">
        <v>0</v>
      </c>
      <c r="E157" s="115">
        <v>0</v>
      </c>
      <c r="F157" s="115">
        <v>0</v>
      </c>
    </row>
    <row r="158" spans="1:6" s="13" customFormat="1" ht="68.25" customHeight="1" x14ac:dyDescent="0.2">
      <c r="A158" s="8" t="s">
        <v>130</v>
      </c>
      <c r="B158" s="10" t="s">
        <v>129</v>
      </c>
      <c r="C158" s="39"/>
      <c r="D158" s="115">
        <f>D160</f>
        <v>25907674.970000003</v>
      </c>
      <c r="E158" s="115">
        <f>E160</f>
        <v>24437441.52</v>
      </c>
      <c r="F158" s="115">
        <f>F160</f>
        <v>22550792.98</v>
      </c>
    </row>
    <row r="159" spans="1:6" s="13" customFormat="1" ht="25.5" x14ac:dyDescent="0.2">
      <c r="A159" s="40" t="s">
        <v>94</v>
      </c>
      <c r="B159" s="10" t="s">
        <v>129</v>
      </c>
      <c r="C159" s="3">
        <v>600</v>
      </c>
      <c r="D159" s="115">
        <f t="shared" ref="D159:F160" si="56">D160</f>
        <v>25907674.970000003</v>
      </c>
      <c r="E159" s="115">
        <f t="shared" si="56"/>
        <v>24437441.52</v>
      </c>
      <c r="F159" s="115">
        <f t="shared" si="56"/>
        <v>22550792.98</v>
      </c>
    </row>
    <row r="160" spans="1:6" s="13" customFormat="1" ht="12.75" x14ac:dyDescent="0.2">
      <c r="A160" s="9" t="s">
        <v>59</v>
      </c>
      <c r="B160" s="10" t="s">
        <v>129</v>
      </c>
      <c r="C160" s="3">
        <v>610</v>
      </c>
      <c r="D160" s="115">
        <f t="shared" si="56"/>
        <v>25907674.970000003</v>
      </c>
      <c r="E160" s="115">
        <f t="shared" si="56"/>
        <v>24437441.52</v>
      </c>
      <c r="F160" s="115">
        <f t="shared" si="56"/>
        <v>22550792.98</v>
      </c>
    </row>
    <row r="161" spans="1:6" s="13" customFormat="1" ht="12.75" x14ac:dyDescent="0.2">
      <c r="A161" s="9" t="s">
        <v>75</v>
      </c>
      <c r="B161" s="10" t="s">
        <v>129</v>
      </c>
      <c r="C161" s="3">
        <v>612</v>
      </c>
      <c r="D161" s="115">
        <v>25907674.970000003</v>
      </c>
      <c r="E161" s="115">
        <v>24437441.52</v>
      </c>
      <c r="F161" s="115">
        <v>22550792.98</v>
      </c>
    </row>
    <row r="162" spans="1:6" s="17" customFormat="1" ht="39.75" customHeight="1" x14ac:dyDescent="0.2">
      <c r="A162" s="46" t="s">
        <v>66</v>
      </c>
      <c r="B162" s="36" t="s">
        <v>67</v>
      </c>
      <c r="C162" s="37"/>
      <c r="D162" s="113">
        <f>D163+D167+D172+D182+D177</f>
        <v>146653096.65000001</v>
      </c>
      <c r="E162" s="113">
        <f t="shared" ref="E162:F162" si="57">E163+E167+E172+E182+E177</f>
        <v>149090842.98000002</v>
      </c>
      <c r="F162" s="113">
        <f t="shared" si="57"/>
        <v>149059083.82999998</v>
      </c>
    </row>
    <row r="163" spans="1:6" s="13" customFormat="1" ht="76.5" x14ac:dyDescent="0.2">
      <c r="A163" s="23" t="s">
        <v>442</v>
      </c>
      <c r="B163" s="10" t="s">
        <v>393</v>
      </c>
      <c r="C163" s="39"/>
      <c r="D163" s="115">
        <f>D165</f>
        <v>4408700</v>
      </c>
      <c r="E163" s="115">
        <f>E165</f>
        <v>4600000</v>
      </c>
      <c r="F163" s="115">
        <f>F165</f>
        <v>4600000</v>
      </c>
    </row>
    <row r="164" spans="1:6" s="13" customFormat="1" ht="25.5" x14ac:dyDescent="0.2">
      <c r="A164" s="40" t="s">
        <v>94</v>
      </c>
      <c r="B164" s="10" t="s">
        <v>393</v>
      </c>
      <c r="C164" s="39">
        <v>600</v>
      </c>
      <c r="D164" s="115">
        <f t="shared" ref="D164:F165" si="58">D165</f>
        <v>4408700</v>
      </c>
      <c r="E164" s="115">
        <f t="shared" si="58"/>
        <v>4600000</v>
      </c>
      <c r="F164" s="115">
        <f t="shared" si="58"/>
        <v>4600000</v>
      </c>
    </row>
    <row r="165" spans="1:6" s="13" customFormat="1" ht="12.75" x14ac:dyDescent="0.2">
      <c r="A165" s="40" t="s">
        <v>59</v>
      </c>
      <c r="B165" s="10" t="s">
        <v>393</v>
      </c>
      <c r="C165" s="39">
        <v>610</v>
      </c>
      <c r="D165" s="115">
        <f t="shared" si="58"/>
        <v>4408700</v>
      </c>
      <c r="E165" s="115">
        <f t="shared" si="58"/>
        <v>4600000</v>
      </c>
      <c r="F165" s="115">
        <f t="shared" si="58"/>
        <v>4600000</v>
      </c>
    </row>
    <row r="166" spans="1:6" s="13" customFormat="1" ht="12.75" x14ac:dyDescent="0.2">
      <c r="A166" s="41" t="s">
        <v>3</v>
      </c>
      <c r="B166" s="10" t="s">
        <v>393</v>
      </c>
      <c r="C166" s="39">
        <v>612</v>
      </c>
      <c r="D166" s="115">
        <v>4408700</v>
      </c>
      <c r="E166" s="115">
        <v>4600000</v>
      </c>
      <c r="F166" s="115">
        <v>4600000</v>
      </c>
    </row>
    <row r="167" spans="1:6" s="13" customFormat="1" ht="12.75" x14ac:dyDescent="0.2">
      <c r="A167" s="9" t="s">
        <v>60</v>
      </c>
      <c r="B167" s="10" t="s">
        <v>394</v>
      </c>
      <c r="C167" s="39"/>
      <c r="D167" s="115">
        <f>D169</f>
        <v>83725468</v>
      </c>
      <c r="E167" s="115">
        <f>E169</f>
        <v>93470621</v>
      </c>
      <c r="F167" s="115">
        <f>F169</f>
        <v>93511032</v>
      </c>
    </row>
    <row r="168" spans="1:6" s="13" customFormat="1" ht="25.5" x14ac:dyDescent="0.2">
      <c r="A168" s="40" t="s">
        <v>94</v>
      </c>
      <c r="B168" s="10" t="s">
        <v>394</v>
      </c>
      <c r="C168" s="39">
        <v>600</v>
      </c>
      <c r="D168" s="115">
        <f>D169</f>
        <v>83725468</v>
      </c>
      <c r="E168" s="115">
        <f t="shared" ref="E168:F168" si="59">E169</f>
        <v>93470621</v>
      </c>
      <c r="F168" s="115">
        <f t="shared" si="59"/>
        <v>93511032</v>
      </c>
    </row>
    <row r="169" spans="1:6" s="13" customFormat="1" ht="12.75" x14ac:dyDescent="0.2">
      <c r="A169" s="40" t="s">
        <v>59</v>
      </c>
      <c r="B169" s="10" t="s">
        <v>394</v>
      </c>
      <c r="C169" s="39">
        <v>610</v>
      </c>
      <c r="D169" s="115">
        <f>D170+D171</f>
        <v>83725468</v>
      </c>
      <c r="E169" s="115">
        <f t="shared" ref="E169:F169" si="60">E170+E171</f>
        <v>93470621</v>
      </c>
      <c r="F169" s="115">
        <f t="shared" si="60"/>
        <v>93511032</v>
      </c>
    </row>
    <row r="170" spans="1:6" s="13" customFormat="1" ht="51" x14ac:dyDescent="0.2">
      <c r="A170" s="40" t="s">
        <v>5</v>
      </c>
      <c r="B170" s="10" t="s">
        <v>394</v>
      </c>
      <c r="C170" s="39">
        <v>611</v>
      </c>
      <c r="D170" s="115">
        <v>0</v>
      </c>
      <c r="E170" s="115">
        <v>0</v>
      </c>
      <c r="F170" s="115">
        <v>0</v>
      </c>
    </row>
    <row r="171" spans="1:6" s="13" customFormat="1" ht="38.25" customHeight="1" x14ac:dyDescent="0.2">
      <c r="A171" s="40" t="s">
        <v>396</v>
      </c>
      <c r="B171" s="10" t="s">
        <v>394</v>
      </c>
      <c r="C171" s="39">
        <v>614</v>
      </c>
      <c r="D171" s="115">
        <v>83725468</v>
      </c>
      <c r="E171" s="115">
        <v>93470621</v>
      </c>
      <c r="F171" s="115">
        <v>93511032</v>
      </c>
    </row>
    <row r="172" spans="1:6" s="13" customFormat="1" ht="25.5" x14ac:dyDescent="0.2">
      <c r="A172" s="9" t="s">
        <v>61</v>
      </c>
      <c r="B172" s="38" t="s">
        <v>33</v>
      </c>
      <c r="C172" s="39"/>
      <c r="D172" s="115">
        <f>D174</f>
        <v>16823745.359999999</v>
      </c>
      <c r="E172" s="115">
        <f>E174</f>
        <v>8536162.9800000004</v>
      </c>
      <c r="F172" s="115">
        <f>F174</f>
        <v>8704511.8300000001</v>
      </c>
    </row>
    <row r="173" spans="1:6" s="13" customFormat="1" ht="25.5" x14ac:dyDescent="0.2">
      <c r="A173" s="40" t="s">
        <v>94</v>
      </c>
      <c r="B173" s="38" t="s">
        <v>33</v>
      </c>
      <c r="C173" s="39">
        <v>600</v>
      </c>
      <c r="D173" s="115">
        <f t="shared" ref="D173:F173" si="61">D174</f>
        <v>16823745.359999999</v>
      </c>
      <c r="E173" s="115">
        <f t="shared" si="61"/>
        <v>8536162.9800000004</v>
      </c>
      <c r="F173" s="115">
        <f t="shared" si="61"/>
        <v>8704511.8300000001</v>
      </c>
    </row>
    <row r="174" spans="1:6" s="13" customFormat="1" ht="12.75" x14ac:dyDescent="0.2">
      <c r="A174" s="40" t="s">
        <v>59</v>
      </c>
      <c r="B174" s="38" t="s">
        <v>33</v>
      </c>
      <c r="C174" s="39">
        <v>610</v>
      </c>
      <c r="D174" s="115">
        <f>D175+D176</f>
        <v>16823745.359999999</v>
      </c>
      <c r="E174" s="115">
        <f t="shared" ref="E174:F174" si="62">E175+E176</f>
        <v>8536162.9800000004</v>
      </c>
      <c r="F174" s="115">
        <f t="shared" si="62"/>
        <v>8704511.8300000001</v>
      </c>
    </row>
    <row r="175" spans="1:6" s="13" customFormat="1" ht="51" x14ac:dyDescent="0.2">
      <c r="A175" s="40" t="s">
        <v>5</v>
      </c>
      <c r="B175" s="38" t="s">
        <v>33</v>
      </c>
      <c r="C175" s="39">
        <v>611</v>
      </c>
      <c r="D175" s="115">
        <v>0</v>
      </c>
      <c r="E175" s="115">
        <v>0</v>
      </c>
      <c r="F175" s="115">
        <v>0</v>
      </c>
    </row>
    <row r="176" spans="1:6" s="13" customFormat="1" ht="63.75" x14ac:dyDescent="0.2">
      <c r="A176" s="40" t="s">
        <v>396</v>
      </c>
      <c r="B176" s="38" t="s">
        <v>33</v>
      </c>
      <c r="C176" s="39">
        <v>614</v>
      </c>
      <c r="D176" s="115">
        <v>16823745.359999999</v>
      </c>
      <c r="E176" s="115">
        <v>8536162.9800000004</v>
      </c>
      <c r="F176" s="115">
        <v>8704511.8300000001</v>
      </c>
    </row>
    <row r="177" spans="1:6" s="166" customFormat="1" ht="33.75" customHeight="1" x14ac:dyDescent="0.2">
      <c r="A177" s="162" t="s">
        <v>277</v>
      </c>
      <c r="B177" s="163" t="s">
        <v>493</v>
      </c>
      <c r="C177" s="164"/>
      <c r="D177" s="165">
        <f>D178</f>
        <v>1080363.29</v>
      </c>
      <c r="E177" s="165">
        <f t="shared" ref="E177:F177" si="63">E178</f>
        <v>0</v>
      </c>
      <c r="F177" s="165">
        <f t="shared" si="63"/>
        <v>0</v>
      </c>
    </row>
    <row r="178" spans="1:6" s="166" customFormat="1" ht="81" customHeight="1" x14ac:dyDescent="0.2">
      <c r="A178" s="162" t="s">
        <v>495</v>
      </c>
      <c r="B178" s="163" t="s">
        <v>494</v>
      </c>
      <c r="C178" s="164"/>
      <c r="D178" s="165">
        <f>D179</f>
        <v>1080363.29</v>
      </c>
      <c r="E178" s="165">
        <f t="shared" ref="E178:F178" si="64">E179</f>
        <v>0</v>
      </c>
      <c r="F178" s="165">
        <f t="shared" si="64"/>
        <v>0</v>
      </c>
    </row>
    <row r="179" spans="1:6" s="166" customFormat="1" ht="31.5" customHeight="1" x14ac:dyDescent="0.2">
      <c r="A179" s="162" t="s">
        <v>94</v>
      </c>
      <c r="B179" s="163" t="s">
        <v>494</v>
      </c>
      <c r="C179" s="164">
        <v>600</v>
      </c>
      <c r="D179" s="165">
        <f>D180</f>
        <v>1080363.29</v>
      </c>
      <c r="E179" s="165">
        <f t="shared" ref="E179:F179" si="65">E180</f>
        <v>0</v>
      </c>
      <c r="F179" s="165">
        <f t="shared" si="65"/>
        <v>0</v>
      </c>
    </row>
    <row r="180" spans="1:6" s="166" customFormat="1" ht="23.25" customHeight="1" x14ac:dyDescent="0.2">
      <c r="A180" s="162" t="s">
        <v>59</v>
      </c>
      <c r="B180" s="163" t="s">
        <v>494</v>
      </c>
      <c r="C180" s="164">
        <v>610</v>
      </c>
      <c r="D180" s="165">
        <f>D181</f>
        <v>1080363.29</v>
      </c>
      <c r="E180" s="165">
        <f t="shared" ref="E180:F180" si="66">E181</f>
        <v>0</v>
      </c>
      <c r="F180" s="165">
        <f t="shared" si="66"/>
        <v>0</v>
      </c>
    </row>
    <row r="181" spans="1:6" s="166" customFormat="1" ht="20.25" customHeight="1" x14ac:dyDescent="0.2">
      <c r="A181" s="162" t="s">
        <v>3</v>
      </c>
      <c r="B181" s="163" t="s">
        <v>494</v>
      </c>
      <c r="C181" s="164">
        <v>612</v>
      </c>
      <c r="D181" s="165">
        <v>1080363.29</v>
      </c>
      <c r="E181" s="165"/>
      <c r="F181" s="165"/>
    </row>
    <row r="182" spans="1:6" s="13" customFormat="1" ht="48.75" customHeight="1" x14ac:dyDescent="0.2">
      <c r="A182" s="9" t="s">
        <v>384</v>
      </c>
      <c r="B182" s="10" t="s">
        <v>281</v>
      </c>
      <c r="C182" s="3"/>
      <c r="D182" s="115">
        <f>D183+D187</f>
        <v>40614820</v>
      </c>
      <c r="E182" s="115">
        <f>E183+E187</f>
        <v>42484059</v>
      </c>
      <c r="F182" s="115">
        <f>F183+F187</f>
        <v>42243540</v>
      </c>
    </row>
    <row r="183" spans="1:6" s="13" customFormat="1" ht="12.75" x14ac:dyDescent="0.2">
      <c r="A183" s="9" t="s">
        <v>60</v>
      </c>
      <c r="B183" s="10" t="s">
        <v>395</v>
      </c>
      <c r="C183" s="3"/>
      <c r="D183" s="115">
        <f>D185</f>
        <v>34114530</v>
      </c>
      <c r="E183" s="115">
        <f>E185</f>
        <v>33885060</v>
      </c>
      <c r="F183" s="115">
        <f>F185</f>
        <v>33677095</v>
      </c>
    </row>
    <row r="184" spans="1:6" s="13" customFormat="1" ht="25.5" x14ac:dyDescent="0.2">
      <c r="A184" s="40" t="s">
        <v>94</v>
      </c>
      <c r="B184" s="10" t="s">
        <v>395</v>
      </c>
      <c r="C184" s="3">
        <v>600</v>
      </c>
      <c r="D184" s="115">
        <f t="shared" ref="D184:F185" si="67">D185</f>
        <v>34114530</v>
      </c>
      <c r="E184" s="115">
        <f t="shared" si="67"/>
        <v>33885060</v>
      </c>
      <c r="F184" s="115">
        <f t="shared" si="67"/>
        <v>33677095</v>
      </c>
    </row>
    <row r="185" spans="1:6" s="13" customFormat="1" ht="12.75" x14ac:dyDescent="0.2">
      <c r="A185" s="40" t="s">
        <v>59</v>
      </c>
      <c r="B185" s="10" t="s">
        <v>395</v>
      </c>
      <c r="C185" s="3">
        <v>610</v>
      </c>
      <c r="D185" s="115">
        <f t="shared" si="67"/>
        <v>34114530</v>
      </c>
      <c r="E185" s="115">
        <f t="shared" si="67"/>
        <v>33885060</v>
      </c>
      <c r="F185" s="115">
        <f t="shared" si="67"/>
        <v>33677095</v>
      </c>
    </row>
    <row r="186" spans="1:6" s="13" customFormat="1" ht="75" customHeight="1" x14ac:dyDescent="0.2">
      <c r="A186" s="134" t="s">
        <v>396</v>
      </c>
      <c r="B186" s="10" t="s">
        <v>395</v>
      </c>
      <c r="C186" s="3">
        <v>614</v>
      </c>
      <c r="D186" s="115">
        <v>34114530</v>
      </c>
      <c r="E186" s="115">
        <v>33885060</v>
      </c>
      <c r="F186" s="115">
        <v>33677095</v>
      </c>
    </row>
    <row r="187" spans="1:6" s="6" customFormat="1" ht="25.5" x14ac:dyDescent="0.2">
      <c r="A187" s="9" t="s">
        <v>61</v>
      </c>
      <c r="B187" s="44" t="s">
        <v>98</v>
      </c>
      <c r="C187" s="3"/>
      <c r="D187" s="115">
        <f>D188+D196</f>
        <v>6500290</v>
      </c>
      <c r="E187" s="115">
        <f>E188+E196</f>
        <v>8598999</v>
      </c>
      <c r="F187" s="115">
        <f>F188+F196</f>
        <v>8566445</v>
      </c>
    </row>
    <row r="188" spans="1:6" s="6" customFormat="1" ht="25.5" x14ac:dyDescent="0.2">
      <c r="A188" s="40" t="s">
        <v>94</v>
      </c>
      <c r="B188" s="44" t="s">
        <v>98</v>
      </c>
      <c r="C188" s="56">
        <v>600</v>
      </c>
      <c r="D188" s="115">
        <f>D189+D192+D194</f>
        <v>6297570</v>
      </c>
      <c r="E188" s="115">
        <f>E189+E192+E194</f>
        <v>8354061</v>
      </c>
      <c r="F188" s="115">
        <f>F189+F192+F194</f>
        <v>8322600</v>
      </c>
    </row>
    <row r="189" spans="1:6" s="6" customFormat="1" ht="18" customHeight="1" x14ac:dyDescent="0.2">
      <c r="A189" s="20" t="s">
        <v>59</v>
      </c>
      <c r="B189" s="44" t="s">
        <v>98</v>
      </c>
      <c r="C189" s="56">
        <v>610</v>
      </c>
      <c r="D189" s="115">
        <f>D190+D191</f>
        <v>5881928</v>
      </c>
      <c r="E189" s="115">
        <f>E190+E191</f>
        <v>7941215</v>
      </c>
      <c r="F189" s="115">
        <f>F190+F191</f>
        <v>7912287</v>
      </c>
    </row>
    <row r="190" spans="1:6" s="6" customFormat="1" ht="74.25" customHeight="1" x14ac:dyDescent="0.2">
      <c r="A190" s="134" t="s">
        <v>396</v>
      </c>
      <c r="B190" s="44" t="s">
        <v>98</v>
      </c>
      <c r="C190" s="56">
        <v>614</v>
      </c>
      <c r="D190" s="115">
        <v>5674106</v>
      </c>
      <c r="E190" s="115">
        <v>7734792</v>
      </c>
      <c r="F190" s="115">
        <v>7707130</v>
      </c>
    </row>
    <row r="191" spans="1:6" s="6" customFormat="1" ht="63.75" x14ac:dyDescent="0.2">
      <c r="A191" s="134" t="s">
        <v>402</v>
      </c>
      <c r="B191" s="44" t="s">
        <v>98</v>
      </c>
      <c r="C191" s="56">
        <v>615</v>
      </c>
      <c r="D191" s="115">
        <v>207822</v>
      </c>
      <c r="E191" s="115">
        <v>206423</v>
      </c>
      <c r="F191" s="115">
        <v>205157</v>
      </c>
    </row>
    <row r="192" spans="1:6" s="6" customFormat="1" ht="12.75" x14ac:dyDescent="0.2">
      <c r="A192" s="53" t="s">
        <v>100</v>
      </c>
      <c r="B192" s="10" t="s">
        <v>98</v>
      </c>
      <c r="C192" s="3">
        <v>620</v>
      </c>
      <c r="D192" s="115">
        <f>D193</f>
        <v>207821</v>
      </c>
      <c r="E192" s="115">
        <f>E193</f>
        <v>206423</v>
      </c>
      <c r="F192" s="115">
        <f>F193</f>
        <v>205157</v>
      </c>
    </row>
    <row r="193" spans="1:6" s="6" customFormat="1" ht="81.75" customHeight="1" x14ac:dyDescent="0.2">
      <c r="A193" s="134" t="s">
        <v>403</v>
      </c>
      <c r="B193" s="10" t="s">
        <v>98</v>
      </c>
      <c r="C193" s="3">
        <v>625</v>
      </c>
      <c r="D193" s="115">
        <v>207821</v>
      </c>
      <c r="E193" s="115">
        <v>206423</v>
      </c>
      <c r="F193" s="115">
        <v>205157</v>
      </c>
    </row>
    <row r="194" spans="1:6" s="6" customFormat="1" ht="25.5" x14ac:dyDescent="0.2">
      <c r="A194" s="53" t="s">
        <v>101</v>
      </c>
      <c r="B194" s="10" t="s">
        <v>98</v>
      </c>
      <c r="C194" s="3">
        <v>630</v>
      </c>
      <c r="D194" s="115">
        <f>D195</f>
        <v>207821</v>
      </c>
      <c r="E194" s="115">
        <f>E195</f>
        <v>206423</v>
      </c>
      <c r="F194" s="115">
        <f>F195</f>
        <v>205156</v>
      </c>
    </row>
    <row r="195" spans="1:6" s="6" customFormat="1" ht="37.5" customHeight="1" x14ac:dyDescent="0.2">
      <c r="A195" s="134" t="s">
        <v>404</v>
      </c>
      <c r="B195" s="10" t="s">
        <v>98</v>
      </c>
      <c r="C195" s="3">
        <v>635</v>
      </c>
      <c r="D195" s="115">
        <v>207821</v>
      </c>
      <c r="E195" s="115">
        <v>206423</v>
      </c>
      <c r="F195" s="115">
        <v>205156</v>
      </c>
    </row>
    <row r="196" spans="1:6" s="6" customFormat="1" ht="12.75" x14ac:dyDescent="0.2">
      <c r="A196" s="57" t="s">
        <v>96</v>
      </c>
      <c r="B196" s="10" t="s">
        <v>98</v>
      </c>
      <c r="C196" s="3">
        <v>800</v>
      </c>
      <c r="D196" s="115">
        <f t="shared" ref="D196:F197" si="68">D197</f>
        <v>202720</v>
      </c>
      <c r="E196" s="115">
        <f t="shared" si="68"/>
        <v>244938</v>
      </c>
      <c r="F196" s="115">
        <f t="shared" si="68"/>
        <v>243845</v>
      </c>
    </row>
    <row r="197" spans="1:6" s="6" customFormat="1" ht="45.75" customHeight="1" x14ac:dyDescent="0.2">
      <c r="A197" s="53" t="s">
        <v>103</v>
      </c>
      <c r="B197" s="10" t="s">
        <v>98</v>
      </c>
      <c r="C197" s="3">
        <v>810</v>
      </c>
      <c r="D197" s="115">
        <f t="shared" si="68"/>
        <v>202720</v>
      </c>
      <c r="E197" s="115">
        <f t="shared" si="68"/>
        <v>244938</v>
      </c>
      <c r="F197" s="115">
        <f t="shared" si="68"/>
        <v>243845</v>
      </c>
    </row>
    <row r="198" spans="1:6" s="6" customFormat="1" ht="59.25" customHeight="1" x14ac:dyDescent="0.2">
      <c r="A198" s="134" t="s">
        <v>404</v>
      </c>
      <c r="B198" s="10" t="s">
        <v>98</v>
      </c>
      <c r="C198" s="3">
        <v>816</v>
      </c>
      <c r="D198" s="115">
        <v>202720</v>
      </c>
      <c r="E198" s="115">
        <v>244938</v>
      </c>
      <c r="F198" s="115">
        <v>243845</v>
      </c>
    </row>
    <row r="199" spans="1:6" s="17" customFormat="1" ht="36.75" customHeight="1" x14ac:dyDescent="0.2">
      <c r="A199" s="58" t="s">
        <v>69</v>
      </c>
      <c r="B199" s="36" t="s">
        <v>36</v>
      </c>
      <c r="C199" s="37"/>
      <c r="D199" s="113">
        <f>D200+D211</f>
        <v>15891158.219999999</v>
      </c>
      <c r="E199" s="113">
        <f>E200+E211</f>
        <v>15991258.219999999</v>
      </c>
      <c r="F199" s="113">
        <f>F200+F211</f>
        <v>15991258.219999999</v>
      </c>
    </row>
    <row r="200" spans="1:6" s="13" customFormat="1" ht="25.5" x14ac:dyDescent="0.2">
      <c r="A200" s="7" t="s">
        <v>71</v>
      </c>
      <c r="B200" s="38" t="s">
        <v>37</v>
      </c>
      <c r="C200" s="10"/>
      <c r="D200" s="115">
        <f>D202+D207+D210</f>
        <v>15605458.219999999</v>
      </c>
      <c r="E200" s="115">
        <f>E202+E207+E210</f>
        <v>15705558.219999999</v>
      </c>
      <c r="F200" s="115">
        <f>F202+F207+F210</f>
        <v>15705558.219999999</v>
      </c>
    </row>
    <row r="201" spans="1:6" s="13" customFormat="1" ht="51" x14ac:dyDescent="0.2">
      <c r="A201" s="7" t="s">
        <v>95</v>
      </c>
      <c r="B201" s="38" t="s">
        <v>37</v>
      </c>
      <c r="C201" s="39">
        <v>100</v>
      </c>
      <c r="D201" s="115">
        <f>D202</f>
        <v>14895458.219999999</v>
      </c>
      <c r="E201" s="115">
        <f>E202</f>
        <v>14995558.219999999</v>
      </c>
      <c r="F201" s="115">
        <f>F202</f>
        <v>14995558.219999999</v>
      </c>
    </row>
    <row r="202" spans="1:6" s="13" customFormat="1" ht="25.5" x14ac:dyDescent="0.2">
      <c r="A202" s="7" t="s">
        <v>72</v>
      </c>
      <c r="B202" s="38" t="s">
        <v>37</v>
      </c>
      <c r="C202" s="39">
        <v>120</v>
      </c>
      <c r="D202" s="115">
        <f>D203+D204+D205</f>
        <v>14895458.219999999</v>
      </c>
      <c r="E202" s="115">
        <f>E203+E204+E205</f>
        <v>14995558.219999999</v>
      </c>
      <c r="F202" s="115">
        <f>F203+F204+F205</f>
        <v>14995558.219999999</v>
      </c>
    </row>
    <row r="203" spans="1:6" s="13" customFormat="1" ht="12.75" x14ac:dyDescent="0.2">
      <c r="A203" s="57" t="s">
        <v>11</v>
      </c>
      <c r="B203" s="38" t="s">
        <v>37</v>
      </c>
      <c r="C203" s="39">
        <v>121</v>
      </c>
      <c r="D203" s="115">
        <v>11293823.52</v>
      </c>
      <c r="E203" s="115">
        <v>11293823.52</v>
      </c>
      <c r="F203" s="115">
        <v>11293823.52</v>
      </c>
    </row>
    <row r="204" spans="1:6" s="13" customFormat="1" ht="36.75" customHeight="1" x14ac:dyDescent="0.2">
      <c r="A204" s="57" t="s">
        <v>6</v>
      </c>
      <c r="B204" s="38" t="s">
        <v>37</v>
      </c>
      <c r="C204" s="39">
        <v>122</v>
      </c>
      <c r="D204" s="115">
        <v>190900</v>
      </c>
      <c r="E204" s="115">
        <v>291000</v>
      </c>
      <c r="F204" s="115">
        <v>291000</v>
      </c>
    </row>
    <row r="205" spans="1:6" s="13" customFormat="1" ht="50.25" customHeight="1" x14ac:dyDescent="0.2">
      <c r="A205" s="57" t="s">
        <v>10</v>
      </c>
      <c r="B205" s="38" t="s">
        <v>37</v>
      </c>
      <c r="C205" s="39">
        <v>129</v>
      </c>
      <c r="D205" s="115">
        <v>3410734.7</v>
      </c>
      <c r="E205" s="115">
        <v>3410734.7</v>
      </c>
      <c r="F205" s="115">
        <v>3410734.7</v>
      </c>
    </row>
    <row r="206" spans="1:6" s="13" customFormat="1" ht="25.5" x14ac:dyDescent="0.2">
      <c r="A206" s="7" t="s">
        <v>93</v>
      </c>
      <c r="B206" s="38" t="s">
        <v>37</v>
      </c>
      <c r="C206" s="39">
        <v>200</v>
      </c>
      <c r="D206" s="115">
        <f t="shared" ref="D206:F207" si="69">D207</f>
        <v>700000</v>
      </c>
      <c r="E206" s="115">
        <f t="shared" si="69"/>
        <v>700000</v>
      </c>
      <c r="F206" s="115">
        <f t="shared" si="69"/>
        <v>700000</v>
      </c>
    </row>
    <row r="207" spans="1:6" s="13" customFormat="1" ht="25.5" x14ac:dyDescent="0.2">
      <c r="A207" s="7" t="s">
        <v>73</v>
      </c>
      <c r="B207" s="38" t="s">
        <v>37</v>
      </c>
      <c r="C207" s="39">
        <v>240</v>
      </c>
      <c r="D207" s="115">
        <f t="shared" si="69"/>
        <v>700000</v>
      </c>
      <c r="E207" s="115">
        <f t="shared" si="69"/>
        <v>700000</v>
      </c>
      <c r="F207" s="115">
        <f t="shared" si="69"/>
        <v>700000</v>
      </c>
    </row>
    <row r="208" spans="1:6" s="13" customFormat="1" ht="12.75" x14ac:dyDescent="0.2">
      <c r="A208" s="59" t="s">
        <v>28</v>
      </c>
      <c r="B208" s="38" t="s">
        <v>37</v>
      </c>
      <c r="C208" s="39">
        <v>244</v>
      </c>
      <c r="D208" s="115">
        <v>700000</v>
      </c>
      <c r="E208" s="115">
        <v>700000</v>
      </c>
      <c r="F208" s="115">
        <v>700000</v>
      </c>
    </row>
    <row r="209" spans="1:6" s="13" customFormat="1" ht="12.75" x14ac:dyDescent="0.2">
      <c r="A209" s="59" t="s">
        <v>96</v>
      </c>
      <c r="B209" s="38" t="s">
        <v>37</v>
      </c>
      <c r="C209" s="39">
        <v>800</v>
      </c>
      <c r="D209" s="115">
        <f>D210</f>
        <v>10000</v>
      </c>
      <c r="E209" s="115">
        <f>E210</f>
        <v>10000</v>
      </c>
      <c r="F209" s="115">
        <f>F210</f>
        <v>10000</v>
      </c>
    </row>
    <row r="210" spans="1:6" s="13" customFormat="1" ht="21.75" customHeight="1" x14ac:dyDescent="0.2">
      <c r="A210" s="59" t="s">
        <v>7</v>
      </c>
      <c r="B210" s="38" t="s">
        <v>37</v>
      </c>
      <c r="C210" s="39">
        <v>850</v>
      </c>
      <c r="D210" s="115">
        <v>10000</v>
      </c>
      <c r="E210" s="115">
        <v>10000</v>
      </c>
      <c r="F210" s="115">
        <v>10000</v>
      </c>
    </row>
    <row r="211" spans="1:6" s="13" customFormat="1" ht="12.75" x14ac:dyDescent="0.2">
      <c r="A211" s="59" t="s">
        <v>63</v>
      </c>
      <c r="B211" s="38" t="s">
        <v>131</v>
      </c>
      <c r="C211" s="39"/>
      <c r="D211" s="115">
        <f>D213+D216</f>
        <v>285700</v>
      </c>
      <c r="E211" s="115">
        <f>E213+E216</f>
        <v>285700</v>
      </c>
      <c r="F211" s="115">
        <f>F213+F216</f>
        <v>285700</v>
      </c>
    </row>
    <row r="212" spans="1:6" s="13" customFormat="1" ht="51" x14ac:dyDescent="0.2">
      <c r="A212" s="59" t="s">
        <v>95</v>
      </c>
      <c r="B212" s="38" t="s">
        <v>131</v>
      </c>
      <c r="C212" s="39">
        <v>100</v>
      </c>
      <c r="D212" s="115">
        <f>D213</f>
        <v>112200</v>
      </c>
      <c r="E212" s="115">
        <f t="shared" ref="D212:F213" si="70">E213</f>
        <v>112200</v>
      </c>
      <c r="F212" s="115">
        <f t="shared" si="70"/>
        <v>112200</v>
      </c>
    </row>
    <row r="213" spans="1:6" s="13" customFormat="1" ht="25.5" x14ac:dyDescent="0.2">
      <c r="A213" s="59" t="s">
        <v>74</v>
      </c>
      <c r="B213" s="38" t="s">
        <v>131</v>
      </c>
      <c r="C213" s="39">
        <v>120</v>
      </c>
      <c r="D213" s="115">
        <f t="shared" si="70"/>
        <v>112200</v>
      </c>
      <c r="E213" s="115">
        <f t="shared" si="70"/>
        <v>112200</v>
      </c>
      <c r="F213" s="115">
        <f t="shared" si="70"/>
        <v>112200</v>
      </c>
    </row>
    <row r="214" spans="1:6" s="13" customFormat="1" ht="38.25" x14ac:dyDescent="0.2">
      <c r="A214" s="59" t="s">
        <v>26</v>
      </c>
      <c r="B214" s="38" t="s">
        <v>131</v>
      </c>
      <c r="C214" s="39">
        <v>123</v>
      </c>
      <c r="D214" s="140">
        <v>112200</v>
      </c>
      <c r="E214" s="140">
        <v>112200</v>
      </c>
      <c r="F214" s="140">
        <v>112200</v>
      </c>
    </row>
    <row r="215" spans="1:6" s="13" customFormat="1" ht="25.5" x14ac:dyDescent="0.2">
      <c r="A215" s="7" t="s">
        <v>93</v>
      </c>
      <c r="B215" s="38" t="s">
        <v>131</v>
      </c>
      <c r="C215" s="39">
        <v>200</v>
      </c>
      <c r="D215" s="115">
        <f t="shared" ref="D215:F216" si="71">D216</f>
        <v>173500</v>
      </c>
      <c r="E215" s="115">
        <f t="shared" si="71"/>
        <v>173500</v>
      </c>
      <c r="F215" s="115">
        <f t="shared" si="71"/>
        <v>173500</v>
      </c>
    </row>
    <row r="216" spans="1:6" s="13" customFormat="1" ht="25.5" x14ac:dyDescent="0.2">
      <c r="A216" s="7" t="s">
        <v>73</v>
      </c>
      <c r="B216" s="38" t="s">
        <v>131</v>
      </c>
      <c r="C216" s="39">
        <v>240</v>
      </c>
      <c r="D216" s="115">
        <f t="shared" si="71"/>
        <v>173500</v>
      </c>
      <c r="E216" s="115">
        <f t="shared" si="71"/>
        <v>173500</v>
      </c>
      <c r="F216" s="115">
        <f t="shared" si="71"/>
        <v>173500</v>
      </c>
    </row>
    <row r="217" spans="1:6" s="13" customFormat="1" ht="12.75" x14ac:dyDescent="0.2">
      <c r="A217" s="57" t="s">
        <v>28</v>
      </c>
      <c r="B217" s="38" t="s">
        <v>131</v>
      </c>
      <c r="C217" s="39">
        <v>244</v>
      </c>
      <c r="D217" s="115">
        <v>173500</v>
      </c>
      <c r="E217" s="115">
        <v>173500</v>
      </c>
      <c r="F217" s="115">
        <v>173500</v>
      </c>
    </row>
    <row r="218" spans="1:6" s="17" customFormat="1" ht="37.5" customHeight="1" x14ac:dyDescent="0.2">
      <c r="A218" s="46" t="s">
        <v>68</v>
      </c>
      <c r="B218" s="36" t="s">
        <v>34</v>
      </c>
      <c r="C218" s="60"/>
      <c r="D218" s="117">
        <f>D223+D227+D219</f>
        <v>5317176.3</v>
      </c>
      <c r="E218" s="117">
        <f t="shared" ref="E218:F218" si="72">E223+E227+E219</f>
        <v>17778931.600000001</v>
      </c>
      <c r="F218" s="117">
        <f t="shared" si="72"/>
        <v>5431466.96</v>
      </c>
    </row>
    <row r="219" spans="1:6" s="180" customFormat="1" ht="66" customHeight="1" x14ac:dyDescent="0.2">
      <c r="A219" s="177" t="s">
        <v>497</v>
      </c>
      <c r="B219" s="178" t="s">
        <v>496</v>
      </c>
      <c r="C219" s="163"/>
      <c r="D219" s="179">
        <f>D220</f>
        <v>0</v>
      </c>
      <c r="E219" s="179">
        <f t="shared" ref="E219:F219" si="73">E220</f>
        <v>12419102.119999999</v>
      </c>
      <c r="F219" s="179">
        <f t="shared" si="73"/>
        <v>0</v>
      </c>
    </row>
    <row r="220" spans="1:6" s="180" customFormat="1" ht="37.5" customHeight="1" x14ac:dyDescent="0.2">
      <c r="A220" s="177" t="s">
        <v>94</v>
      </c>
      <c r="B220" s="178" t="s">
        <v>496</v>
      </c>
      <c r="C220" s="163">
        <v>600</v>
      </c>
      <c r="D220" s="179">
        <f>D221</f>
        <v>0</v>
      </c>
      <c r="E220" s="179">
        <f t="shared" ref="E220:F220" si="74">E221</f>
        <v>12419102.119999999</v>
      </c>
      <c r="F220" s="179">
        <f t="shared" si="74"/>
        <v>0</v>
      </c>
    </row>
    <row r="221" spans="1:6" s="180" customFormat="1" ht="23.25" customHeight="1" x14ac:dyDescent="0.2">
      <c r="A221" s="177" t="s">
        <v>59</v>
      </c>
      <c r="B221" s="178" t="s">
        <v>496</v>
      </c>
      <c r="C221" s="163">
        <v>610</v>
      </c>
      <c r="D221" s="179">
        <f>D222</f>
        <v>0</v>
      </c>
      <c r="E221" s="179">
        <f t="shared" ref="E221:F221" si="75">E222</f>
        <v>12419102.119999999</v>
      </c>
      <c r="F221" s="179">
        <f t="shared" si="75"/>
        <v>0</v>
      </c>
    </row>
    <row r="222" spans="1:6" s="180" customFormat="1" ht="26.25" customHeight="1" x14ac:dyDescent="0.2">
      <c r="A222" s="177" t="s">
        <v>3</v>
      </c>
      <c r="B222" s="178" t="s">
        <v>496</v>
      </c>
      <c r="C222" s="163">
        <v>612</v>
      </c>
      <c r="D222" s="179"/>
      <c r="E222" s="179">
        <v>12419102.119999999</v>
      </c>
      <c r="F222" s="179"/>
    </row>
    <row r="223" spans="1:6" s="13" customFormat="1" ht="51" x14ac:dyDescent="0.2">
      <c r="A223" s="59" t="s">
        <v>444</v>
      </c>
      <c r="B223" s="10" t="s">
        <v>405</v>
      </c>
      <c r="C223" s="10"/>
      <c r="D223" s="115">
        <f>D225</f>
        <v>3724076.3</v>
      </c>
      <c r="E223" s="115">
        <f>E225</f>
        <v>3766729.48</v>
      </c>
      <c r="F223" s="115">
        <f>F225</f>
        <v>3838366.96</v>
      </c>
    </row>
    <row r="224" spans="1:6" s="13" customFormat="1" ht="25.5" x14ac:dyDescent="0.2">
      <c r="A224" s="40" t="s">
        <v>94</v>
      </c>
      <c r="B224" s="10" t="s">
        <v>405</v>
      </c>
      <c r="C224" s="39">
        <v>600</v>
      </c>
      <c r="D224" s="115">
        <f t="shared" ref="D224:F225" si="76">D225</f>
        <v>3724076.3</v>
      </c>
      <c r="E224" s="115">
        <f t="shared" si="76"/>
        <v>3766729.48</v>
      </c>
      <c r="F224" s="115">
        <f t="shared" si="76"/>
        <v>3838366.96</v>
      </c>
    </row>
    <row r="225" spans="1:6" s="13" customFormat="1" ht="12.75" x14ac:dyDescent="0.2">
      <c r="A225" s="40" t="s">
        <v>59</v>
      </c>
      <c r="B225" s="10" t="s">
        <v>405</v>
      </c>
      <c r="C225" s="39">
        <v>610</v>
      </c>
      <c r="D225" s="115">
        <f t="shared" si="76"/>
        <v>3724076.3</v>
      </c>
      <c r="E225" s="115">
        <f t="shared" si="76"/>
        <v>3766729.48</v>
      </c>
      <c r="F225" s="115">
        <f t="shared" si="76"/>
        <v>3838366.96</v>
      </c>
    </row>
    <row r="226" spans="1:6" s="13" customFormat="1" ht="12.75" x14ac:dyDescent="0.2">
      <c r="A226" s="61" t="s">
        <v>3</v>
      </c>
      <c r="B226" s="10" t="s">
        <v>405</v>
      </c>
      <c r="C226" s="39">
        <v>612</v>
      </c>
      <c r="D226" s="115">
        <v>3724076.3</v>
      </c>
      <c r="E226" s="115">
        <v>3766729.48</v>
      </c>
      <c r="F226" s="115">
        <v>3838366.96</v>
      </c>
    </row>
    <row r="227" spans="1:6" s="13" customFormat="1" ht="25.5" x14ac:dyDescent="0.2">
      <c r="A227" s="32" t="s">
        <v>70</v>
      </c>
      <c r="B227" s="38" t="s">
        <v>35</v>
      </c>
      <c r="C227" s="39"/>
      <c r="D227" s="115">
        <f>D229</f>
        <v>1593100</v>
      </c>
      <c r="E227" s="115">
        <f>E229</f>
        <v>1593100</v>
      </c>
      <c r="F227" s="115">
        <f>F229</f>
        <v>1593100</v>
      </c>
    </row>
    <row r="228" spans="1:6" s="13" customFormat="1" ht="25.5" x14ac:dyDescent="0.2">
      <c r="A228" s="40" t="s">
        <v>94</v>
      </c>
      <c r="B228" s="38" t="s">
        <v>35</v>
      </c>
      <c r="C228" s="39">
        <v>600</v>
      </c>
      <c r="D228" s="115">
        <f>D229</f>
        <v>1593100</v>
      </c>
      <c r="E228" s="115">
        <f>E229</f>
        <v>1593100</v>
      </c>
      <c r="F228" s="115">
        <f>F229</f>
        <v>1593100</v>
      </c>
    </row>
    <row r="229" spans="1:6" s="13" customFormat="1" ht="12.75" x14ac:dyDescent="0.2">
      <c r="A229" s="40" t="s">
        <v>59</v>
      </c>
      <c r="B229" s="38" t="s">
        <v>35</v>
      </c>
      <c r="C229" s="39">
        <v>610</v>
      </c>
      <c r="D229" s="115">
        <f>D230+D231</f>
        <v>1593100</v>
      </c>
      <c r="E229" s="115">
        <f>E230+E231</f>
        <v>1593100</v>
      </c>
      <c r="F229" s="115">
        <f>F230+F231</f>
        <v>1593100</v>
      </c>
    </row>
    <row r="230" spans="1:6" s="13" customFormat="1" ht="51" x14ac:dyDescent="0.2">
      <c r="A230" s="40" t="s">
        <v>5</v>
      </c>
      <c r="B230" s="38" t="s">
        <v>35</v>
      </c>
      <c r="C230" s="39" t="s">
        <v>27</v>
      </c>
      <c r="D230" s="115">
        <v>0</v>
      </c>
      <c r="E230" s="115">
        <v>0</v>
      </c>
      <c r="F230" s="115">
        <v>0</v>
      </c>
    </row>
    <row r="231" spans="1:6" s="13" customFormat="1" ht="12.75" x14ac:dyDescent="0.2">
      <c r="A231" s="61" t="s">
        <v>3</v>
      </c>
      <c r="B231" s="38" t="s">
        <v>35</v>
      </c>
      <c r="C231" s="39">
        <v>612</v>
      </c>
      <c r="D231" s="137">
        <v>1593100</v>
      </c>
      <c r="E231" s="137">
        <v>1593100</v>
      </c>
      <c r="F231" s="137">
        <v>1593100</v>
      </c>
    </row>
    <row r="232" spans="1:6" s="18" customFormat="1" ht="65.25" customHeight="1" x14ac:dyDescent="0.2">
      <c r="A232" s="29" t="s">
        <v>253</v>
      </c>
      <c r="B232" s="30" t="s">
        <v>123</v>
      </c>
      <c r="C232" s="21"/>
      <c r="D232" s="114">
        <f>D233+D237+D241+D245+D250+D254</f>
        <v>55679758.539999999</v>
      </c>
      <c r="E232" s="114">
        <f>E233+E237+E241+E245+E250+E254</f>
        <v>29822323.869999997</v>
      </c>
      <c r="F232" s="114">
        <f>F233+F237+F241+F245+F250+F254</f>
        <v>26212323.869999997</v>
      </c>
    </row>
    <row r="233" spans="1:6" s="18" customFormat="1" ht="29.25" customHeight="1" x14ac:dyDescent="0.2">
      <c r="A233" s="32" t="s">
        <v>448</v>
      </c>
      <c r="B233" s="4" t="s">
        <v>406</v>
      </c>
      <c r="C233" s="65"/>
      <c r="D233" s="115">
        <f t="shared" ref="D233:F235" si="77">D234</f>
        <v>20710000</v>
      </c>
      <c r="E233" s="118">
        <f t="shared" si="77"/>
        <v>0</v>
      </c>
      <c r="F233" s="118">
        <f t="shared" si="77"/>
        <v>0</v>
      </c>
    </row>
    <row r="234" spans="1:6" s="13" customFormat="1" ht="25.5" x14ac:dyDescent="0.2">
      <c r="A234" s="7" t="s">
        <v>93</v>
      </c>
      <c r="B234" s="4" t="s">
        <v>406</v>
      </c>
      <c r="C234" s="4">
        <v>200</v>
      </c>
      <c r="D234" s="115">
        <f t="shared" si="77"/>
        <v>20710000</v>
      </c>
      <c r="E234" s="115">
        <f t="shared" si="77"/>
        <v>0</v>
      </c>
      <c r="F234" s="115">
        <f t="shared" si="77"/>
        <v>0</v>
      </c>
    </row>
    <row r="235" spans="1:6" s="13" customFormat="1" ht="28.5" customHeight="1" x14ac:dyDescent="0.2">
      <c r="A235" s="7" t="s">
        <v>73</v>
      </c>
      <c r="B235" s="4" t="s">
        <v>406</v>
      </c>
      <c r="C235" s="4">
        <v>240</v>
      </c>
      <c r="D235" s="115">
        <f>D236</f>
        <v>20710000</v>
      </c>
      <c r="E235" s="115">
        <f t="shared" si="77"/>
        <v>0</v>
      </c>
      <c r="F235" s="115">
        <f t="shared" si="77"/>
        <v>0</v>
      </c>
    </row>
    <row r="236" spans="1:6" s="13" customFormat="1" ht="12.75" x14ac:dyDescent="0.2">
      <c r="A236" s="7" t="s">
        <v>28</v>
      </c>
      <c r="B236" s="4" t="s">
        <v>406</v>
      </c>
      <c r="C236" s="4">
        <v>244</v>
      </c>
      <c r="D236" s="115">
        <v>20710000</v>
      </c>
      <c r="E236" s="115">
        <v>0</v>
      </c>
      <c r="F236" s="115">
        <v>0</v>
      </c>
    </row>
    <row r="237" spans="1:6" s="18" customFormat="1" ht="38.25" x14ac:dyDescent="0.2">
      <c r="A237" s="7" t="s">
        <v>213</v>
      </c>
      <c r="B237" s="64" t="s">
        <v>301</v>
      </c>
      <c r="C237" s="65"/>
      <c r="D237" s="115">
        <f t="shared" ref="D237:F239" si="78">D238</f>
        <v>7345628.25</v>
      </c>
      <c r="E237" s="115">
        <f t="shared" si="78"/>
        <v>6250000</v>
      </c>
      <c r="F237" s="115">
        <f t="shared" si="78"/>
        <v>2700000</v>
      </c>
    </row>
    <row r="238" spans="1:6" s="13" customFormat="1" ht="25.5" x14ac:dyDescent="0.2">
      <c r="A238" s="7" t="s">
        <v>93</v>
      </c>
      <c r="B238" s="64" t="s">
        <v>301</v>
      </c>
      <c r="C238" s="4">
        <v>200</v>
      </c>
      <c r="D238" s="115">
        <f t="shared" si="78"/>
        <v>7345628.25</v>
      </c>
      <c r="E238" s="115">
        <f t="shared" si="78"/>
        <v>6250000</v>
      </c>
      <c r="F238" s="115">
        <f t="shared" si="78"/>
        <v>2700000</v>
      </c>
    </row>
    <row r="239" spans="1:6" s="13" customFormat="1" ht="28.5" customHeight="1" x14ac:dyDescent="0.2">
      <c r="A239" s="7" t="s">
        <v>73</v>
      </c>
      <c r="B239" s="64" t="s">
        <v>301</v>
      </c>
      <c r="C239" s="4">
        <v>240</v>
      </c>
      <c r="D239" s="115">
        <f>D240</f>
        <v>7345628.25</v>
      </c>
      <c r="E239" s="115">
        <f t="shared" si="78"/>
        <v>6250000</v>
      </c>
      <c r="F239" s="115">
        <f t="shared" si="78"/>
        <v>2700000</v>
      </c>
    </row>
    <row r="240" spans="1:6" s="13" customFormat="1" ht="12.75" x14ac:dyDescent="0.2">
      <c r="A240" s="7" t="s">
        <v>28</v>
      </c>
      <c r="B240" s="64" t="s">
        <v>301</v>
      </c>
      <c r="C240" s="4">
        <v>244</v>
      </c>
      <c r="D240" s="115">
        <v>7345628.25</v>
      </c>
      <c r="E240" s="115">
        <v>6250000</v>
      </c>
      <c r="F240" s="115">
        <v>2700000</v>
      </c>
    </row>
    <row r="241" spans="1:6" s="18" customFormat="1" ht="25.5" x14ac:dyDescent="0.2">
      <c r="A241" s="7" t="s">
        <v>214</v>
      </c>
      <c r="B241" s="64" t="s">
        <v>303</v>
      </c>
      <c r="C241" s="65"/>
      <c r="D241" s="115">
        <f t="shared" ref="D241:F243" si="79">D242</f>
        <v>1210000</v>
      </c>
      <c r="E241" s="115">
        <f t="shared" si="79"/>
        <v>350000</v>
      </c>
      <c r="F241" s="115">
        <f t="shared" si="79"/>
        <v>350000</v>
      </c>
    </row>
    <row r="242" spans="1:6" s="13" customFormat="1" ht="25.5" x14ac:dyDescent="0.2">
      <c r="A242" s="7" t="s">
        <v>93</v>
      </c>
      <c r="B242" s="64" t="s">
        <v>303</v>
      </c>
      <c r="C242" s="4">
        <v>200</v>
      </c>
      <c r="D242" s="115">
        <f t="shared" si="79"/>
        <v>1210000</v>
      </c>
      <c r="E242" s="115">
        <f t="shared" si="79"/>
        <v>350000</v>
      </c>
      <c r="F242" s="115">
        <f t="shared" si="79"/>
        <v>350000</v>
      </c>
    </row>
    <row r="243" spans="1:6" s="13" customFormat="1" ht="28.5" customHeight="1" x14ac:dyDescent="0.2">
      <c r="A243" s="7" t="s">
        <v>73</v>
      </c>
      <c r="B243" s="64" t="s">
        <v>303</v>
      </c>
      <c r="C243" s="4">
        <v>240</v>
      </c>
      <c r="D243" s="115">
        <f>D244</f>
        <v>1210000</v>
      </c>
      <c r="E243" s="115">
        <f t="shared" si="79"/>
        <v>350000</v>
      </c>
      <c r="F243" s="115">
        <f t="shared" si="79"/>
        <v>350000</v>
      </c>
    </row>
    <row r="244" spans="1:6" s="13" customFormat="1" ht="12.75" x14ac:dyDescent="0.2">
      <c r="A244" s="7" t="s">
        <v>28</v>
      </c>
      <c r="B244" s="64" t="s">
        <v>303</v>
      </c>
      <c r="C244" s="4">
        <v>244</v>
      </c>
      <c r="D244" s="115">
        <v>1210000</v>
      </c>
      <c r="E244" s="115">
        <v>350000</v>
      </c>
      <c r="F244" s="115">
        <v>350000</v>
      </c>
    </row>
    <row r="245" spans="1:6" s="18" customFormat="1" ht="12.75" x14ac:dyDescent="0.2">
      <c r="A245" s="7" t="s">
        <v>302</v>
      </c>
      <c r="B245" s="64" t="s">
        <v>306</v>
      </c>
      <c r="C245" s="65"/>
      <c r="D245" s="115">
        <f t="shared" ref="D245:F246" si="80">D246</f>
        <v>17612847.07</v>
      </c>
      <c r="E245" s="115">
        <f t="shared" si="80"/>
        <v>16385203.869999999</v>
      </c>
      <c r="F245" s="115">
        <f t="shared" si="80"/>
        <v>16325203.869999999</v>
      </c>
    </row>
    <row r="246" spans="1:6" s="13" customFormat="1" ht="25.5" x14ac:dyDescent="0.2">
      <c r="A246" s="7" t="s">
        <v>93</v>
      </c>
      <c r="B246" s="64" t="s">
        <v>306</v>
      </c>
      <c r="C246" s="4">
        <v>200</v>
      </c>
      <c r="D246" s="115">
        <f t="shared" si="80"/>
        <v>17612847.07</v>
      </c>
      <c r="E246" s="115">
        <f t="shared" si="80"/>
        <v>16385203.869999999</v>
      </c>
      <c r="F246" s="115">
        <f t="shared" si="80"/>
        <v>16325203.869999999</v>
      </c>
    </row>
    <row r="247" spans="1:6" s="13" customFormat="1" ht="28.5" customHeight="1" x14ac:dyDescent="0.2">
      <c r="A247" s="7" t="s">
        <v>73</v>
      </c>
      <c r="B247" s="64" t="s">
        <v>306</v>
      </c>
      <c r="C247" s="4">
        <v>240</v>
      </c>
      <c r="D247" s="115">
        <f>D248+D249</f>
        <v>17612847.07</v>
      </c>
      <c r="E247" s="115">
        <f>E248+E249</f>
        <v>16385203.869999999</v>
      </c>
      <c r="F247" s="115">
        <f>F248+F249</f>
        <v>16325203.869999999</v>
      </c>
    </row>
    <row r="248" spans="1:6" s="13" customFormat="1" ht="12.75" x14ac:dyDescent="0.2">
      <c r="A248" s="7" t="s">
        <v>28</v>
      </c>
      <c r="B248" s="64" t="s">
        <v>306</v>
      </c>
      <c r="C248" s="4">
        <v>244</v>
      </c>
      <c r="D248" s="115">
        <v>4772643.2</v>
      </c>
      <c r="E248" s="115">
        <v>3545000</v>
      </c>
      <c r="F248" s="115">
        <v>3485000</v>
      </c>
    </row>
    <row r="249" spans="1:6" s="13" customFormat="1" ht="12.75" x14ac:dyDescent="0.2">
      <c r="A249" s="7" t="s">
        <v>106</v>
      </c>
      <c r="B249" s="64" t="s">
        <v>306</v>
      </c>
      <c r="C249" s="5">
        <v>247</v>
      </c>
      <c r="D249" s="115">
        <v>12840203.869999999</v>
      </c>
      <c r="E249" s="115">
        <v>12840203.869999999</v>
      </c>
      <c r="F249" s="115">
        <v>12840203.869999999</v>
      </c>
    </row>
    <row r="250" spans="1:6" s="18" customFormat="1" ht="25.5" x14ac:dyDescent="0.2">
      <c r="A250" s="7" t="s">
        <v>304</v>
      </c>
      <c r="B250" s="4" t="s">
        <v>305</v>
      </c>
      <c r="C250" s="65"/>
      <c r="D250" s="115">
        <f t="shared" ref="D250:F252" si="81">D251</f>
        <v>6977090</v>
      </c>
      <c r="E250" s="115">
        <f t="shared" si="81"/>
        <v>5977090</v>
      </c>
      <c r="F250" s="115">
        <f t="shared" si="81"/>
        <v>5977090</v>
      </c>
    </row>
    <row r="251" spans="1:6" s="13" customFormat="1" ht="25.5" x14ac:dyDescent="0.2">
      <c r="A251" s="7" t="s">
        <v>93</v>
      </c>
      <c r="B251" s="4" t="s">
        <v>305</v>
      </c>
      <c r="C251" s="4">
        <v>200</v>
      </c>
      <c r="D251" s="115">
        <f t="shared" si="81"/>
        <v>6977090</v>
      </c>
      <c r="E251" s="115">
        <f t="shared" si="81"/>
        <v>5977090</v>
      </c>
      <c r="F251" s="115">
        <f t="shared" si="81"/>
        <v>5977090</v>
      </c>
    </row>
    <row r="252" spans="1:6" s="13" customFormat="1" ht="28.5" customHeight="1" x14ac:dyDescent="0.2">
      <c r="A252" s="7" t="s">
        <v>73</v>
      </c>
      <c r="B252" s="4" t="s">
        <v>305</v>
      </c>
      <c r="C252" s="4">
        <v>240</v>
      </c>
      <c r="D252" s="115">
        <f>D253</f>
        <v>6977090</v>
      </c>
      <c r="E252" s="115">
        <f t="shared" si="81"/>
        <v>5977090</v>
      </c>
      <c r="F252" s="115">
        <f t="shared" si="81"/>
        <v>5977090</v>
      </c>
    </row>
    <row r="253" spans="1:6" s="13" customFormat="1" ht="12.75" x14ac:dyDescent="0.2">
      <c r="A253" s="7" t="s">
        <v>28</v>
      </c>
      <c r="B253" s="4" t="s">
        <v>305</v>
      </c>
      <c r="C253" s="4">
        <v>244</v>
      </c>
      <c r="D253" s="115">
        <v>6977090</v>
      </c>
      <c r="E253" s="115">
        <v>5977090</v>
      </c>
      <c r="F253" s="115">
        <v>5977090</v>
      </c>
    </row>
    <row r="254" spans="1:6" s="18" customFormat="1" ht="25.5" x14ac:dyDescent="0.2">
      <c r="A254" s="75" t="s">
        <v>124</v>
      </c>
      <c r="B254" s="10" t="s">
        <v>300</v>
      </c>
      <c r="C254" s="65"/>
      <c r="D254" s="115">
        <f t="shared" ref="D254:F256" si="82">D255</f>
        <v>1824193.22</v>
      </c>
      <c r="E254" s="115">
        <f t="shared" si="82"/>
        <v>860030</v>
      </c>
      <c r="F254" s="115">
        <f t="shared" si="82"/>
        <v>860030</v>
      </c>
    </row>
    <row r="255" spans="1:6" s="13" customFormat="1" ht="25.5" x14ac:dyDescent="0.2">
      <c r="A255" s="7" t="s">
        <v>93</v>
      </c>
      <c r="B255" s="10" t="s">
        <v>300</v>
      </c>
      <c r="C255" s="4">
        <v>200</v>
      </c>
      <c r="D255" s="115">
        <f t="shared" si="82"/>
        <v>1824193.22</v>
      </c>
      <c r="E255" s="115">
        <f t="shared" si="82"/>
        <v>860030</v>
      </c>
      <c r="F255" s="115">
        <f t="shared" si="82"/>
        <v>860030</v>
      </c>
    </row>
    <row r="256" spans="1:6" s="13" customFormat="1" ht="28.5" customHeight="1" x14ac:dyDescent="0.2">
      <c r="A256" s="7" t="s">
        <v>73</v>
      </c>
      <c r="B256" s="10" t="s">
        <v>300</v>
      </c>
      <c r="C256" s="4">
        <v>240</v>
      </c>
      <c r="D256" s="115">
        <f>D257</f>
        <v>1824193.22</v>
      </c>
      <c r="E256" s="115">
        <f t="shared" si="82"/>
        <v>860030</v>
      </c>
      <c r="F256" s="115">
        <f t="shared" si="82"/>
        <v>860030</v>
      </c>
    </row>
    <row r="257" spans="1:6" s="13" customFormat="1" ht="12.75" x14ac:dyDescent="0.2">
      <c r="A257" s="7" t="s">
        <v>112</v>
      </c>
      <c r="B257" s="10" t="s">
        <v>300</v>
      </c>
      <c r="C257" s="4">
        <v>244</v>
      </c>
      <c r="D257" s="115">
        <v>1824193.22</v>
      </c>
      <c r="E257" s="115">
        <v>860030</v>
      </c>
      <c r="F257" s="115">
        <v>860030</v>
      </c>
    </row>
    <row r="258" spans="1:6" s="18" customFormat="1" ht="91.5" customHeight="1" x14ac:dyDescent="0.2">
      <c r="A258" s="29" t="s">
        <v>254</v>
      </c>
      <c r="B258" s="30" t="s">
        <v>15</v>
      </c>
      <c r="C258" s="21"/>
      <c r="D258" s="114">
        <f>D259+D264+D273+D278</f>
        <v>4765900</v>
      </c>
      <c r="E258" s="114">
        <f>E259+E264+E273+E278</f>
        <v>1626900</v>
      </c>
      <c r="F258" s="114">
        <f>F259+F264+F273+F278</f>
        <v>1626900</v>
      </c>
    </row>
    <row r="259" spans="1:6" s="17" customFormat="1" ht="25.5" x14ac:dyDescent="0.2">
      <c r="A259" s="86" t="s">
        <v>282</v>
      </c>
      <c r="B259" s="87" t="s">
        <v>38</v>
      </c>
      <c r="C259" s="37"/>
      <c r="D259" s="113">
        <f>D260</f>
        <v>35000</v>
      </c>
      <c r="E259" s="113">
        <f t="shared" ref="E259:F262" si="83">E260</f>
        <v>35000</v>
      </c>
      <c r="F259" s="113">
        <f t="shared" si="83"/>
        <v>35000</v>
      </c>
    </row>
    <row r="260" spans="1:6" s="13" customFormat="1" ht="25.5" x14ac:dyDescent="0.2">
      <c r="A260" s="12" t="s">
        <v>77</v>
      </c>
      <c r="B260" s="88" t="s">
        <v>39</v>
      </c>
      <c r="C260" s="39"/>
      <c r="D260" s="115">
        <f>D262</f>
        <v>35000</v>
      </c>
      <c r="E260" s="115">
        <f>E262</f>
        <v>35000</v>
      </c>
      <c r="F260" s="115">
        <f>F262</f>
        <v>35000</v>
      </c>
    </row>
    <row r="261" spans="1:6" s="13" customFormat="1" ht="25.5" x14ac:dyDescent="0.2">
      <c r="A261" s="7" t="s">
        <v>93</v>
      </c>
      <c r="B261" s="88" t="s">
        <v>39</v>
      </c>
      <c r="C261" s="39">
        <v>200</v>
      </c>
      <c r="D261" s="115">
        <f>D262</f>
        <v>35000</v>
      </c>
      <c r="E261" s="115">
        <f>E262</f>
        <v>35000</v>
      </c>
      <c r="F261" s="115">
        <f>F262</f>
        <v>35000</v>
      </c>
    </row>
    <row r="262" spans="1:6" s="18" customFormat="1" ht="25.5" x14ac:dyDescent="0.2">
      <c r="A262" s="7" t="s">
        <v>73</v>
      </c>
      <c r="B262" s="88" t="s">
        <v>39</v>
      </c>
      <c r="C262" s="39">
        <v>240</v>
      </c>
      <c r="D262" s="115">
        <f>D263</f>
        <v>35000</v>
      </c>
      <c r="E262" s="115">
        <f t="shared" si="83"/>
        <v>35000</v>
      </c>
      <c r="F262" s="115">
        <f t="shared" si="83"/>
        <v>35000</v>
      </c>
    </row>
    <row r="263" spans="1:6" s="18" customFormat="1" ht="12.75" x14ac:dyDescent="0.2">
      <c r="A263" s="57" t="s">
        <v>28</v>
      </c>
      <c r="B263" s="88" t="s">
        <v>39</v>
      </c>
      <c r="C263" s="39">
        <v>244</v>
      </c>
      <c r="D263" s="115">
        <v>35000</v>
      </c>
      <c r="E263" s="115">
        <v>35000</v>
      </c>
      <c r="F263" s="115">
        <v>35000</v>
      </c>
    </row>
    <row r="264" spans="1:6" s="13" customFormat="1" ht="25.5" x14ac:dyDescent="0.2">
      <c r="A264" s="12" t="s">
        <v>283</v>
      </c>
      <c r="B264" s="88" t="s">
        <v>43</v>
      </c>
      <c r="C264" s="39"/>
      <c r="D264" s="119">
        <f>D272+D265</f>
        <v>4289000</v>
      </c>
      <c r="E264" s="119">
        <f>E272+E265</f>
        <v>1150000</v>
      </c>
      <c r="F264" s="119">
        <f>F272+F265</f>
        <v>1150000</v>
      </c>
    </row>
    <row r="265" spans="1:6" s="18" customFormat="1" ht="29.25" customHeight="1" x14ac:dyDescent="0.2">
      <c r="A265" s="32" t="s">
        <v>448</v>
      </c>
      <c r="B265" s="33" t="s">
        <v>407</v>
      </c>
      <c r="C265" s="21"/>
      <c r="D265" s="115">
        <f t="shared" ref="D265:F267" si="84">D266</f>
        <v>3000000</v>
      </c>
      <c r="E265" s="115">
        <f t="shared" si="84"/>
        <v>0</v>
      </c>
      <c r="F265" s="120">
        <f t="shared" si="84"/>
        <v>0</v>
      </c>
    </row>
    <row r="266" spans="1:6" s="18" customFormat="1" ht="25.5" x14ac:dyDescent="0.2">
      <c r="A266" s="7" t="s">
        <v>93</v>
      </c>
      <c r="B266" s="33" t="s">
        <v>407</v>
      </c>
      <c r="C266" s="4" t="s">
        <v>121</v>
      </c>
      <c r="D266" s="115">
        <f t="shared" si="84"/>
        <v>3000000</v>
      </c>
      <c r="E266" s="115">
        <f t="shared" si="84"/>
        <v>0</v>
      </c>
      <c r="F266" s="120">
        <f t="shared" si="84"/>
        <v>0</v>
      </c>
    </row>
    <row r="267" spans="1:6" s="18" customFormat="1" ht="25.5" x14ac:dyDescent="0.2">
      <c r="A267" s="7" t="s">
        <v>73</v>
      </c>
      <c r="B267" s="33" t="s">
        <v>407</v>
      </c>
      <c r="C267" s="4" t="s">
        <v>122</v>
      </c>
      <c r="D267" s="115">
        <f t="shared" si="84"/>
        <v>3000000</v>
      </c>
      <c r="E267" s="115">
        <f t="shared" si="84"/>
        <v>0</v>
      </c>
      <c r="F267" s="120">
        <f t="shared" si="84"/>
        <v>0</v>
      </c>
    </row>
    <row r="268" spans="1:6" s="18" customFormat="1" ht="20.25" customHeight="1" x14ac:dyDescent="0.2">
      <c r="A268" s="7" t="s">
        <v>28</v>
      </c>
      <c r="B268" s="33" t="s">
        <v>407</v>
      </c>
      <c r="C268" s="4" t="s">
        <v>76</v>
      </c>
      <c r="D268" s="115">
        <v>3000000</v>
      </c>
      <c r="E268" s="115">
        <v>0</v>
      </c>
      <c r="F268" s="115">
        <v>0</v>
      </c>
    </row>
    <row r="269" spans="1:6" s="13" customFormat="1" ht="25.5" x14ac:dyDescent="0.2">
      <c r="A269" s="7" t="s">
        <v>78</v>
      </c>
      <c r="B269" s="88" t="s">
        <v>44</v>
      </c>
      <c r="C269" s="39"/>
      <c r="D269" s="115">
        <f>D271</f>
        <v>1289000</v>
      </c>
      <c r="E269" s="115">
        <f>E271</f>
        <v>1150000</v>
      </c>
      <c r="F269" s="115">
        <f>F271</f>
        <v>1150000</v>
      </c>
    </row>
    <row r="270" spans="1:6" s="13" customFormat="1" ht="25.5" x14ac:dyDescent="0.2">
      <c r="A270" s="7" t="s">
        <v>93</v>
      </c>
      <c r="B270" s="88" t="s">
        <v>44</v>
      </c>
      <c r="C270" s="39">
        <v>200</v>
      </c>
      <c r="D270" s="115">
        <f t="shared" ref="D270:F271" si="85">D271</f>
        <v>1289000</v>
      </c>
      <c r="E270" s="115">
        <f t="shared" si="85"/>
        <v>1150000</v>
      </c>
      <c r="F270" s="115">
        <f t="shared" si="85"/>
        <v>1150000</v>
      </c>
    </row>
    <row r="271" spans="1:6" s="13" customFormat="1" ht="25.5" x14ac:dyDescent="0.2">
      <c r="A271" s="7" t="s">
        <v>73</v>
      </c>
      <c r="B271" s="88" t="s">
        <v>44</v>
      </c>
      <c r="C271" s="39">
        <v>240</v>
      </c>
      <c r="D271" s="115">
        <f t="shared" si="85"/>
        <v>1289000</v>
      </c>
      <c r="E271" s="115">
        <f t="shared" si="85"/>
        <v>1150000</v>
      </c>
      <c r="F271" s="115">
        <f t="shared" si="85"/>
        <v>1150000</v>
      </c>
    </row>
    <row r="272" spans="1:6" s="13" customFormat="1" ht="12.75" x14ac:dyDescent="0.2">
      <c r="A272" s="57" t="s">
        <v>28</v>
      </c>
      <c r="B272" s="88" t="s">
        <v>44</v>
      </c>
      <c r="C272" s="39">
        <v>244</v>
      </c>
      <c r="D272" s="115">
        <v>1289000</v>
      </c>
      <c r="E272" s="115">
        <v>1150000</v>
      </c>
      <c r="F272" s="115">
        <v>1150000</v>
      </c>
    </row>
    <row r="273" spans="1:6" s="13" customFormat="1" ht="12.75" x14ac:dyDescent="0.2">
      <c r="A273" s="7" t="s">
        <v>284</v>
      </c>
      <c r="B273" s="88" t="s">
        <v>40</v>
      </c>
      <c r="C273" s="39"/>
      <c r="D273" s="115">
        <f>D277</f>
        <v>76900</v>
      </c>
      <c r="E273" s="115">
        <f>E277</f>
        <v>76900</v>
      </c>
      <c r="F273" s="115">
        <f>F277</f>
        <v>76900</v>
      </c>
    </row>
    <row r="274" spans="1:6" s="13" customFormat="1" ht="25.5" x14ac:dyDescent="0.2">
      <c r="A274" s="7" t="s">
        <v>77</v>
      </c>
      <c r="B274" s="88" t="s">
        <v>41</v>
      </c>
      <c r="C274" s="39"/>
      <c r="D274" s="115">
        <f>D276</f>
        <v>76900</v>
      </c>
      <c r="E274" s="115">
        <f>E276</f>
        <v>76900</v>
      </c>
      <c r="F274" s="115">
        <f>F276</f>
        <v>76900</v>
      </c>
    </row>
    <row r="275" spans="1:6" s="13" customFormat="1" ht="25.5" x14ac:dyDescent="0.2">
      <c r="A275" s="7" t="s">
        <v>93</v>
      </c>
      <c r="B275" s="88" t="s">
        <v>41</v>
      </c>
      <c r="C275" s="39">
        <v>200</v>
      </c>
      <c r="D275" s="115">
        <f t="shared" ref="D275:F276" si="86">D276</f>
        <v>76900</v>
      </c>
      <c r="E275" s="115">
        <f t="shared" si="86"/>
        <v>76900</v>
      </c>
      <c r="F275" s="115">
        <f t="shared" si="86"/>
        <v>76900</v>
      </c>
    </row>
    <row r="276" spans="1:6" s="13" customFormat="1" ht="25.5" x14ac:dyDescent="0.2">
      <c r="A276" s="7" t="s">
        <v>73</v>
      </c>
      <c r="B276" s="88" t="s">
        <v>41</v>
      </c>
      <c r="C276" s="39">
        <v>240</v>
      </c>
      <c r="D276" s="115">
        <f t="shared" si="86"/>
        <v>76900</v>
      </c>
      <c r="E276" s="115">
        <f t="shared" si="86"/>
        <v>76900</v>
      </c>
      <c r="F276" s="115">
        <f t="shared" si="86"/>
        <v>76900</v>
      </c>
    </row>
    <row r="277" spans="1:6" s="13" customFormat="1" ht="12.75" x14ac:dyDescent="0.2">
      <c r="A277" s="57" t="s">
        <v>28</v>
      </c>
      <c r="B277" s="88" t="s">
        <v>41</v>
      </c>
      <c r="C277" s="39">
        <v>244</v>
      </c>
      <c r="D277" s="115">
        <v>76900</v>
      </c>
      <c r="E277" s="115">
        <v>76900</v>
      </c>
      <c r="F277" s="115">
        <v>76900</v>
      </c>
    </row>
    <row r="278" spans="1:6" s="13" customFormat="1" ht="25.5" hidden="1" x14ac:dyDescent="0.2">
      <c r="A278" s="9" t="s">
        <v>285</v>
      </c>
      <c r="B278" s="88" t="s">
        <v>113</v>
      </c>
      <c r="C278" s="39"/>
      <c r="D278" s="115">
        <f>D282</f>
        <v>365000</v>
      </c>
      <c r="E278" s="115">
        <f>E282</f>
        <v>365000</v>
      </c>
      <c r="F278" s="115">
        <f>F282</f>
        <v>365000</v>
      </c>
    </row>
    <row r="279" spans="1:6" s="13" customFormat="1" ht="25.5" hidden="1" x14ac:dyDescent="0.2">
      <c r="A279" s="7" t="s">
        <v>77</v>
      </c>
      <c r="B279" s="88" t="s">
        <v>42</v>
      </c>
      <c r="C279" s="39"/>
      <c r="D279" s="115">
        <f>D281</f>
        <v>365000</v>
      </c>
      <c r="E279" s="115">
        <f>E281</f>
        <v>365000</v>
      </c>
      <c r="F279" s="115">
        <f>F281</f>
        <v>365000</v>
      </c>
    </row>
    <row r="280" spans="1:6" s="13" customFormat="1" ht="25.5" hidden="1" x14ac:dyDescent="0.2">
      <c r="A280" s="7" t="s">
        <v>93</v>
      </c>
      <c r="B280" s="88" t="s">
        <v>42</v>
      </c>
      <c r="C280" s="39">
        <v>200</v>
      </c>
      <c r="D280" s="115">
        <f t="shared" ref="D280:F281" si="87">D281</f>
        <v>365000</v>
      </c>
      <c r="E280" s="115">
        <f t="shared" si="87"/>
        <v>365000</v>
      </c>
      <c r="F280" s="115">
        <f t="shared" si="87"/>
        <v>365000</v>
      </c>
    </row>
    <row r="281" spans="1:6" s="13" customFormat="1" ht="25.5" hidden="1" x14ac:dyDescent="0.2">
      <c r="A281" s="7" t="s">
        <v>73</v>
      </c>
      <c r="B281" s="88" t="s">
        <v>42</v>
      </c>
      <c r="C281" s="39">
        <v>240</v>
      </c>
      <c r="D281" s="115">
        <f t="shared" si="87"/>
        <v>365000</v>
      </c>
      <c r="E281" s="115">
        <f t="shared" si="87"/>
        <v>365000</v>
      </c>
      <c r="F281" s="115">
        <f t="shared" si="87"/>
        <v>365000</v>
      </c>
    </row>
    <row r="282" spans="1:6" s="13" customFormat="1" ht="12.75" hidden="1" x14ac:dyDescent="0.2">
      <c r="A282" s="57" t="s">
        <v>28</v>
      </c>
      <c r="B282" s="88" t="s">
        <v>42</v>
      </c>
      <c r="C282" s="39">
        <v>244</v>
      </c>
      <c r="D282" s="115">
        <v>365000</v>
      </c>
      <c r="E282" s="115">
        <v>365000</v>
      </c>
      <c r="F282" s="115">
        <v>365000</v>
      </c>
    </row>
    <row r="283" spans="1:6" s="18" customFormat="1" ht="66.75" customHeight="1" x14ac:dyDescent="0.2">
      <c r="A283" s="29" t="s">
        <v>255</v>
      </c>
      <c r="B283" s="30" t="s">
        <v>16</v>
      </c>
      <c r="C283" s="21"/>
      <c r="D283" s="114">
        <f>D284+D305</f>
        <v>10932637.17</v>
      </c>
      <c r="E283" s="114">
        <f>E284+E305</f>
        <v>4636412.17</v>
      </c>
      <c r="F283" s="114">
        <f>F284+F305</f>
        <v>4636412.17</v>
      </c>
    </row>
    <row r="284" spans="1:6" s="13" customFormat="1" ht="12.75" x14ac:dyDescent="0.2">
      <c r="A284" s="9" t="s">
        <v>286</v>
      </c>
      <c r="B284" s="88" t="s">
        <v>47</v>
      </c>
      <c r="C284" s="39"/>
      <c r="D284" s="115">
        <f>D285+D301+D297</f>
        <v>10393725</v>
      </c>
      <c r="E284" s="115">
        <f t="shared" ref="E284:F284" si="88">E285+E301+E297</f>
        <v>4097500</v>
      </c>
      <c r="F284" s="115">
        <f t="shared" si="88"/>
        <v>4097500</v>
      </c>
    </row>
    <row r="285" spans="1:6" s="13" customFormat="1" ht="12.75" x14ac:dyDescent="0.2">
      <c r="A285" s="9" t="s">
        <v>79</v>
      </c>
      <c r="B285" s="88" t="s">
        <v>48</v>
      </c>
      <c r="C285" s="39"/>
      <c r="D285" s="115">
        <f>D286+D289+D293</f>
        <v>3597500</v>
      </c>
      <c r="E285" s="115">
        <f>E286+E289+E293</f>
        <v>3597500</v>
      </c>
      <c r="F285" s="115">
        <f>F286+F289+F293</f>
        <v>3597500</v>
      </c>
    </row>
    <row r="286" spans="1:6" s="13" customFormat="1" ht="51" x14ac:dyDescent="0.2">
      <c r="A286" s="7" t="s">
        <v>95</v>
      </c>
      <c r="B286" s="88" t="s">
        <v>48</v>
      </c>
      <c r="C286" s="39">
        <v>100</v>
      </c>
      <c r="D286" s="115">
        <f t="shared" ref="D286:F287" si="89">D287</f>
        <v>563800</v>
      </c>
      <c r="E286" s="115">
        <f t="shared" si="89"/>
        <v>563800</v>
      </c>
      <c r="F286" s="115">
        <f t="shared" si="89"/>
        <v>563800</v>
      </c>
    </row>
    <row r="287" spans="1:6" s="18" customFormat="1" ht="25.5" x14ac:dyDescent="0.2">
      <c r="A287" s="7" t="s">
        <v>80</v>
      </c>
      <c r="B287" s="88" t="s">
        <v>48</v>
      </c>
      <c r="C287" s="39">
        <v>120</v>
      </c>
      <c r="D287" s="115">
        <f t="shared" si="89"/>
        <v>563800</v>
      </c>
      <c r="E287" s="115">
        <f t="shared" si="89"/>
        <v>563800</v>
      </c>
      <c r="F287" s="115">
        <f t="shared" si="89"/>
        <v>563800</v>
      </c>
    </row>
    <row r="288" spans="1:6" s="13" customFormat="1" ht="38.25" x14ac:dyDescent="0.2">
      <c r="A288" s="12" t="s">
        <v>26</v>
      </c>
      <c r="B288" s="88" t="s">
        <v>48</v>
      </c>
      <c r="C288" s="39">
        <v>123</v>
      </c>
      <c r="D288" s="115">
        <f>533800+30000</f>
        <v>563800</v>
      </c>
      <c r="E288" s="115">
        <v>563800</v>
      </c>
      <c r="F288" s="115">
        <v>563800</v>
      </c>
    </row>
    <row r="289" spans="1:6" s="6" customFormat="1" ht="25.5" x14ac:dyDescent="0.2">
      <c r="A289" s="7" t="s">
        <v>93</v>
      </c>
      <c r="B289" s="88" t="s">
        <v>48</v>
      </c>
      <c r="C289" s="39">
        <v>200</v>
      </c>
      <c r="D289" s="115">
        <f>D290</f>
        <v>1481700</v>
      </c>
      <c r="E289" s="115">
        <f>E290</f>
        <v>1481700</v>
      </c>
      <c r="F289" s="115">
        <f>F290</f>
        <v>1481700</v>
      </c>
    </row>
    <row r="290" spans="1:6" s="6" customFormat="1" ht="25.5" x14ac:dyDescent="0.2">
      <c r="A290" s="7" t="s">
        <v>73</v>
      </c>
      <c r="B290" s="88" t="s">
        <v>48</v>
      </c>
      <c r="C290" s="39">
        <v>240</v>
      </c>
      <c r="D290" s="115">
        <f>D291+D292</f>
        <v>1481700</v>
      </c>
      <c r="E290" s="115">
        <f>E291+E292</f>
        <v>1481700</v>
      </c>
      <c r="F290" s="115">
        <f>F291+F292</f>
        <v>1481700</v>
      </c>
    </row>
    <row r="291" spans="1:6" s="6" customFormat="1" ht="12.75" x14ac:dyDescent="0.2">
      <c r="A291" s="57" t="s">
        <v>28</v>
      </c>
      <c r="B291" s="88" t="s">
        <v>48</v>
      </c>
      <c r="C291" s="39">
        <v>244</v>
      </c>
      <c r="D291" s="115">
        <f>626262+540263.29</f>
        <v>1166525.29</v>
      </c>
      <c r="E291" s="115">
        <v>1194300</v>
      </c>
      <c r="F291" s="115">
        <v>1194300</v>
      </c>
    </row>
    <row r="292" spans="1:6" s="6" customFormat="1" ht="12.75" x14ac:dyDescent="0.2">
      <c r="A292" s="7" t="s">
        <v>408</v>
      </c>
      <c r="B292" s="10" t="s">
        <v>48</v>
      </c>
      <c r="C292" s="5">
        <v>247</v>
      </c>
      <c r="D292" s="140">
        <v>315174.71000000002</v>
      </c>
      <c r="E292" s="140">
        <v>287400</v>
      </c>
      <c r="F292" s="140">
        <v>287400</v>
      </c>
    </row>
    <row r="293" spans="1:6" s="13" customFormat="1" ht="12.75" x14ac:dyDescent="0.2">
      <c r="A293" s="9" t="s">
        <v>79</v>
      </c>
      <c r="B293" s="88" t="s">
        <v>48</v>
      </c>
      <c r="C293" s="39"/>
      <c r="D293" s="115">
        <f>D295</f>
        <v>1552000</v>
      </c>
      <c r="E293" s="115">
        <f>E295</f>
        <v>1552000</v>
      </c>
      <c r="F293" s="115">
        <f>F295</f>
        <v>1552000</v>
      </c>
    </row>
    <row r="294" spans="1:6" s="13" customFormat="1" ht="25.5" x14ac:dyDescent="0.2">
      <c r="A294" s="40" t="s">
        <v>94</v>
      </c>
      <c r="B294" s="88" t="s">
        <v>48</v>
      </c>
      <c r="C294" s="39">
        <v>600</v>
      </c>
      <c r="D294" s="115">
        <f t="shared" ref="D294:F295" si="90">D295</f>
        <v>1552000</v>
      </c>
      <c r="E294" s="115">
        <f t="shared" si="90"/>
        <v>1552000</v>
      </c>
      <c r="F294" s="115">
        <f t="shared" si="90"/>
        <v>1552000</v>
      </c>
    </row>
    <row r="295" spans="1:6" s="13" customFormat="1" ht="12.75" x14ac:dyDescent="0.2">
      <c r="A295" s="40" t="s">
        <v>59</v>
      </c>
      <c r="B295" s="88" t="s">
        <v>48</v>
      </c>
      <c r="C295" s="39">
        <v>610</v>
      </c>
      <c r="D295" s="115">
        <f t="shared" si="90"/>
        <v>1552000</v>
      </c>
      <c r="E295" s="115">
        <f t="shared" si="90"/>
        <v>1552000</v>
      </c>
      <c r="F295" s="115">
        <f t="shared" si="90"/>
        <v>1552000</v>
      </c>
    </row>
    <row r="296" spans="1:6" s="13" customFormat="1" ht="12.75" x14ac:dyDescent="0.2">
      <c r="A296" s="57" t="s">
        <v>3</v>
      </c>
      <c r="B296" s="88" t="s">
        <v>48</v>
      </c>
      <c r="C296" s="39">
        <v>612</v>
      </c>
      <c r="D296" s="115">
        <v>1552000</v>
      </c>
      <c r="E296" s="115">
        <v>1552000</v>
      </c>
      <c r="F296" s="115">
        <v>1552000</v>
      </c>
    </row>
    <row r="297" spans="1:6" s="213" customFormat="1" ht="25.5" customHeight="1" x14ac:dyDescent="0.2">
      <c r="A297" s="209" t="s">
        <v>534</v>
      </c>
      <c r="B297" s="210" t="s">
        <v>533</v>
      </c>
      <c r="C297" s="211"/>
      <c r="D297" s="212">
        <f t="shared" ref="D297:D298" si="91">D298</f>
        <v>6796225</v>
      </c>
      <c r="E297" s="212">
        <f t="shared" ref="E297:E298" si="92">E298</f>
        <v>500000</v>
      </c>
      <c r="F297" s="212">
        <f t="shared" ref="F297:F298" si="93">F298</f>
        <v>500000</v>
      </c>
    </row>
    <row r="298" spans="1:6" s="213" customFormat="1" ht="25.5" x14ac:dyDescent="0.2">
      <c r="A298" s="209" t="s">
        <v>93</v>
      </c>
      <c r="B298" s="210" t="s">
        <v>533</v>
      </c>
      <c r="C298" s="211">
        <v>200</v>
      </c>
      <c r="D298" s="212">
        <f t="shared" si="91"/>
        <v>6796225</v>
      </c>
      <c r="E298" s="212">
        <f t="shared" si="92"/>
        <v>500000</v>
      </c>
      <c r="F298" s="212">
        <f t="shared" si="93"/>
        <v>500000</v>
      </c>
    </row>
    <row r="299" spans="1:6" s="213" customFormat="1" ht="25.5" x14ac:dyDescent="0.2">
      <c r="A299" s="209" t="s">
        <v>73</v>
      </c>
      <c r="B299" s="210" t="s">
        <v>533</v>
      </c>
      <c r="C299" s="211">
        <v>240</v>
      </c>
      <c r="D299" s="212">
        <f>D300</f>
        <v>6796225</v>
      </c>
      <c r="E299" s="212">
        <f t="shared" ref="E299:F299" si="94">E300</f>
        <v>500000</v>
      </c>
      <c r="F299" s="212">
        <f t="shared" si="94"/>
        <v>500000</v>
      </c>
    </row>
    <row r="300" spans="1:6" s="213" customFormat="1" ht="12.75" x14ac:dyDescent="0.2">
      <c r="A300" s="209" t="s">
        <v>28</v>
      </c>
      <c r="B300" s="210" t="s">
        <v>533</v>
      </c>
      <c r="C300" s="211">
        <v>244</v>
      </c>
      <c r="D300" s="212">
        <v>6796225</v>
      </c>
      <c r="E300" s="212">
        <v>500000</v>
      </c>
      <c r="F300" s="212">
        <v>500000</v>
      </c>
    </row>
    <row r="301" spans="1:6" s="13" customFormat="1" ht="25.5" x14ac:dyDescent="0.2">
      <c r="A301" s="142" t="s">
        <v>409</v>
      </c>
      <c r="B301" s="4" t="s">
        <v>410</v>
      </c>
      <c r="C301" s="62"/>
      <c r="D301" s="140">
        <f t="shared" ref="D301:F303" si="95">D302</f>
        <v>0</v>
      </c>
      <c r="E301" s="140">
        <f t="shared" si="95"/>
        <v>0</v>
      </c>
      <c r="F301" s="140">
        <f t="shared" si="95"/>
        <v>0</v>
      </c>
    </row>
    <row r="302" spans="1:6" s="13" customFormat="1" ht="25.5" x14ac:dyDescent="0.2">
      <c r="A302" s="142" t="s">
        <v>93</v>
      </c>
      <c r="B302" s="4" t="s">
        <v>410</v>
      </c>
      <c r="C302" s="62" t="s">
        <v>121</v>
      </c>
      <c r="D302" s="140">
        <f t="shared" si="95"/>
        <v>0</v>
      </c>
      <c r="E302" s="140">
        <f t="shared" si="95"/>
        <v>0</v>
      </c>
      <c r="F302" s="140">
        <f t="shared" si="95"/>
        <v>0</v>
      </c>
    </row>
    <row r="303" spans="1:6" s="13" customFormat="1" ht="25.5" x14ac:dyDescent="0.2">
      <c r="A303" s="142" t="s">
        <v>73</v>
      </c>
      <c r="B303" s="4" t="s">
        <v>410</v>
      </c>
      <c r="C303" s="62" t="s">
        <v>122</v>
      </c>
      <c r="D303" s="140">
        <f t="shared" si="95"/>
        <v>0</v>
      </c>
      <c r="E303" s="140">
        <f t="shared" si="95"/>
        <v>0</v>
      </c>
      <c r="F303" s="140">
        <f t="shared" si="95"/>
        <v>0</v>
      </c>
    </row>
    <row r="304" spans="1:6" s="13" customFormat="1" ht="12.75" x14ac:dyDescent="0.2">
      <c r="A304" s="142" t="s">
        <v>28</v>
      </c>
      <c r="B304" s="4" t="s">
        <v>410</v>
      </c>
      <c r="C304" s="62" t="s">
        <v>76</v>
      </c>
      <c r="D304" s="115">
        <v>0</v>
      </c>
      <c r="E304" s="115">
        <v>0</v>
      </c>
      <c r="F304" s="115">
        <v>0</v>
      </c>
    </row>
    <row r="305" spans="1:6" s="18" customFormat="1" ht="12.75" x14ac:dyDescent="0.2">
      <c r="A305" s="7" t="s">
        <v>287</v>
      </c>
      <c r="B305" s="88" t="s">
        <v>45</v>
      </c>
      <c r="C305" s="39"/>
      <c r="D305" s="115">
        <f>D306+D313+D309</f>
        <v>538912.17000000004</v>
      </c>
      <c r="E305" s="115">
        <f>E306+E313+E309</f>
        <v>538912.17000000004</v>
      </c>
      <c r="F305" s="115">
        <f>F306+F313+F309</f>
        <v>538912.17000000004</v>
      </c>
    </row>
    <row r="306" spans="1:6" s="13" customFormat="1" ht="36" customHeight="1" x14ac:dyDescent="0.2">
      <c r="A306" s="7" t="s">
        <v>93</v>
      </c>
      <c r="B306" s="88" t="s">
        <v>46</v>
      </c>
      <c r="C306" s="39">
        <v>200</v>
      </c>
      <c r="D306" s="115">
        <f t="shared" ref="D306:F315" si="96">D307</f>
        <v>257000</v>
      </c>
      <c r="E306" s="115">
        <f t="shared" si="96"/>
        <v>257000</v>
      </c>
      <c r="F306" s="115">
        <f t="shared" si="96"/>
        <v>257000</v>
      </c>
    </row>
    <row r="307" spans="1:6" s="13" customFormat="1" ht="25.5" x14ac:dyDescent="0.2">
      <c r="A307" s="7" t="s">
        <v>73</v>
      </c>
      <c r="B307" s="88" t="s">
        <v>46</v>
      </c>
      <c r="C307" s="39">
        <v>240</v>
      </c>
      <c r="D307" s="115">
        <f t="shared" si="96"/>
        <v>257000</v>
      </c>
      <c r="E307" s="115">
        <f t="shared" si="96"/>
        <v>257000</v>
      </c>
      <c r="F307" s="115">
        <f t="shared" si="96"/>
        <v>257000</v>
      </c>
    </row>
    <row r="308" spans="1:6" s="13" customFormat="1" ht="12.75" x14ac:dyDescent="0.2">
      <c r="A308" s="89" t="s">
        <v>28</v>
      </c>
      <c r="B308" s="88" t="s">
        <v>46</v>
      </c>
      <c r="C308" s="39">
        <v>244</v>
      </c>
      <c r="D308" s="115">
        <v>257000</v>
      </c>
      <c r="E308" s="115">
        <v>257000</v>
      </c>
      <c r="F308" s="115">
        <v>257000</v>
      </c>
    </row>
    <row r="309" spans="1:6" s="13" customFormat="1" ht="35.25" customHeight="1" x14ac:dyDescent="0.2">
      <c r="A309" s="89" t="s">
        <v>449</v>
      </c>
      <c r="B309" s="88" t="s">
        <v>365</v>
      </c>
      <c r="C309" s="39"/>
      <c r="D309" s="115">
        <f>D310</f>
        <v>110000</v>
      </c>
      <c r="E309" s="115">
        <f t="shared" ref="E309:F311" si="97">E310</f>
        <v>110000</v>
      </c>
      <c r="F309" s="115">
        <f t="shared" si="97"/>
        <v>110000</v>
      </c>
    </row>
    <row r="310" spans="1:6" s="13" customFormat="1" ht="25.5" x14ac:dyDescent="0.2">
      <c r="A310" s="89" t="s">
        <v>93</v>
      </c>
      <c r="B310" s="88" t="s">
        <v>365</v>
      </c>
      <c r="C310" s="39">
        <v>200</v>
      </c>
      <c r="D310" s="115">
        <f>D311</f>
        <v>110000</v>
      </c>
      <c r="E310" s="115">
        <f t="shared" si="97"/>
        <v>110000</v>
      </c>
      <c r="F310" s="115">
        <f t="shared" si="97"/>
        <v>110000</v>
      </c>
    </row>
    <row r="311" spans="1:6" s="13" customFormat="1" ht="25.5" x14ac:dyDescent="0.2">
      <c r="A311" s="89" t="s">
        <v>249</v>
      </c>
      <c r="B311" s="88" t="s">
        <v>365</v>
      </c>
      <c r="C311" s="39">
        <v>240</v>
      </c>
      <c r="D311" s="115">
        <f>D312</f>
        <v>110000</v>
      </c>
      <c r="E311" s="115">
        <f t="shared" si="97"/>
        <v>110000</v>
      </c>
      <c r="F311" s="115">
        <f t="shared" si="97"/>
        <v>110000</v>
      </c>
    </row>
    <row r="312" spans="1:6" s="13" customFormat="1" ht="12.75" x14ac:dyDescent="0.2">
      <c r="A312" s="89" t="s">
        <v>112</v>
      </c>
      <c r="B312" s="88" t="s">
        <v>365</v>
      </c>
      <c r="C312" s="39">
        <v>244</v>
      </c>
      <c r="D312" s="115">
        <v>110000</v>
      </c>
      <c r="E312" s="115">
        <v>110000</v>
      </c>
      <c r="F312" s="115">
        <v>110000</v>
      </c>
    </row>
    <row r="313" spans="1:6" s="13" customFormat="1" ht="25.5" x14ac:dyDescent="0.2">
      <c r="A313" s="7" t="s">
        <v>268</v>
      </c>
      <c r="B313" s="10" t="s">
        <v>267</v>
      </c>
      <c r="C313" s="4"/>
      <c r="D313" s="115">
        <f t="shared" si="96"/>
        <v>171912.17</v>
      </c>
      <c r="E313" s="115">
        <f t="shared" si="96"/>
        <v>171912.17</v>
      </c>
      <c r="F313" s="115">
        <f t="shared" si="96"/>
        <v>171912.17</v>
      </c>
    </row>
    <row r="314" spans="1:6" s="13" customFormat="1" ht="25.5" x14ac:dyDescent="0.2">
      <c r="A314" s="7" t="s">
        <v>93</v>
      </c>
      <c r="B314" s="10" t="s">
        <v>267</v>
      </c>
      <c r="C314" s="4" t="s">
        <v>121</v>
      </c>
      <c r="D314" s="115">
        <f t="shared" si="96"/>
        <v>171912.17</v>
      </c>
      <c r="E314" s="115">
        <f t="shared" si="96"/>
        <v>171912.17</v>
      </c>
      <c r="F314" s="115">
        <f t="shared" si="96"/>
        <v>171912.17</v>
      </c>
    </row>
    <row r="315" spans="1:6" s="13" customFormat="1" ht="25.5" x14ac:dyDescent="0.2">
      <c r="A315" s="7" t="s">
        <v>249</v>
      </c>
      <c r="B315" s="10" t="s">
        <v>267</v>
      </c>
      <c r="C315" s="4" t="s">
        <v>122</v>
      </c>
      <c r="D315" s="115">
        <f t="shared" si="96"/>
        <v>171912.17</v>
      </c>
      <c r="E315" s="115">
        <f t="shared" si="96"/>
        <v>171912.17</v>
      </c>
      <c r="F315" s="115">
        <f t="shared" si="96"/>
        <v>171912.17</v>
      </c>
    </row>
    <row r="316" spans="1:6" s="13" customFormat="1" ht="12.75" x14ac:dyDescent="0.2">
      <c r="A316" s="7" t="s">
        <v>112</v>
      </c>
      <c r="B316" s="10" t="s">
        <v>267</v>
      </c>
      <c r="C316" s="4" t="s">
        <v>76</v>
      </c>
      <c r="D316" s="115">
        <v>171912.17</v>
      </c>
      <c r="E316" s="115">
        <v>171912.17</v>
      </c>
      <c r="F316" s="115">
        <v>171912.17</v>
      </c>
    </row>
    <row r="317" spans="1:6" s="18" customFormat="1" ht="66.75" customHeight="1" x14ac:dyDescent="0.2">
      <c r="A317" s="29" t="s">
        <v>256</v>
      </c>
      <c r="B317" s="30" t="s">
        <v>17</v>
      </c>
      <c r="C317" s="21"/>
      <c r="D317" s="114">
        <f>D322+D318</f>
        <v>8355721.3599999994</v>
      </c>
      <c r="E317" s="114">
        <f>E322+E318</f>
        <v>3297313.48</v>
      </c>
      <c r="F317" s="114">
        <f>F322+F318</f>
        <v>3297313.48</v>
      </c>
    </row>
    <row r="318" spans="1:6" s="18" customFormat="1" ht="32.25" customHeight="1" x14ac:dyDescent="0.2">
      <c r="A318" s="32" t="s">
        <v>448</v>
      </c>
      <c r="B318" s="33" t="s">
        <v>411</v>
      </c>
      <c r="C318" s="21"/>
      <c r="D318" s="115">
        <f t="shared" ref="D318:F320" si="98">D319</f>
        <v>5000000</v>
      </c>
      <c r="E318" s="115">
        <f t="shared" si="98"/>
        <v>0</v>
      </c>
      <c r="F318" s="115">
        <f t="shared" si="98"/>
        <v>0</v>
      </c>
    </row>
    <row r="319" spans="1:6" s="18" customFormat="1" ht="25.5" x14ac:dyDescent="0.2">
      <c r="A319" s="7" t="s">
        <v>93</v>
      </c>
      <c r="B319" s="33" t="s">
        <v>411</v>
      </c>
      <c r="C319" s="4" t="s">
        <v>121</v>
      </c>
      <c r="D319" s="115">
        <f t="shared" si="98"/>
        <v>5000000</v>
      </c>
      <c r="E319" s="115">
        <f t="shared" si="98"/>
        <v>0</v>
      </c>
      <c r="F319" s="115">
        <f t="shared" si="98"/>
        <v>0</v>
      </c>
    </row>
    <row r="320" spans="1:6" s="18" customFormat="1" ht="25.5" x14ac:dyDescent="0.2">
      <c r="A320" s="7" t="s">
        <v>73</v>
      </c>
      <c r="B320" s="33" t="s">
        <v>411</v>
      </c>
      <c r="C320" s="4" t="s">
        <v>122</v>
      </c>
      <c r="D320" s="115">
        <f t="shared" si="98"/>
        <v>5000000</v>
      </c>
      <c r="E320" s="115">
        <f t="shared" si="98"/>
        <v>0</v>
      </c>
      <c r="F320" s="115">
        <f t="shared" si="98"/>
        <v>0</v>
      </c>
    </row>
    <row r="321" spans="1:6" s="18" customFormat="1" ht="12.75" x14ac:dyDescent="0.2">
      <c r="A321" s="7" t="s">
        <v>28</v>
      </c>
      <c r="B321" s="33" t="s">
        <v>411</v>
      </c>
      <c r="C321" s="4" t="s">
        <v>76</v>
      </c>
      <c r="D321" s="115">
        <v>5000000</v>
      </c>
      <c r="E321" s="115">
        <v>0</v>
      </c>
      <c r="F321" s="115">
        <v>0</v>
      </c>
    </row>
    <row r="322" spans="1:6" s="18" customFormat="1" ht="47.25" customHeight="1" x14ac:dyDescent="0.2">
      <c r="A322" s="141" t="s">
        <v>412</v>
      </c>
      <c r="B322" s="88" t="s">
        <v>49</v>
      </c>
      <c r="C322" s="39"/>
      <c r="D322" s="140">
        <f>D324</f>
        <v>3355721.36</v>
      </c>
      <c r="E322" s="140">
        <f>E324</f>
        <v>3297313.48</v>
      </c>
      <c r="F322" s="140">
        <f>F324</f>
        <v>3297313.48</v>
      </c>
    </row>
    <row r="323" spans="1:6" s="13" customFormat="1" ht="12.75" x14ac:dyDescent="0.2">
      <c r="A323" s="7" t="s">
        <v>96</v>
      </c>
      <c r="B323" s="88" t="s">
        <v>49</v>
      </c>
      <c r="C323" s="5">
        <v>800</v>
      </c>
      <c r="D323" s="140">
        <f>D324</f>
        <v>3355721.36</v>
      </c>
      <c r="E323" s="140">
        <f>E324</f>
        <v>3297313.48</v>
      </c>
      <c r="F323" s="140">
        <f>F324</f>
        <v>3297313.48</v>
      </c>
    </row>
    <row r="324" spans="1:6" s="13" customFormat="1" ht="12.75" x14ac:dyDescent="0.2">
      <c r="A324" s="9" t="s">
        <v>197</v>
      </c>
      <c r="B324" s="88" t="s">
        <v>49</v>
      </c>
      <c r="C324" s="4" t="s">
        <v>198</v>
      </c>
      <c r="D324" s="115">
        <v>3355721.36</v>
      </c>
      <c r="E324" s="115">
        <v>3297313.48</v>
      </c>
      <c r="F324" s="115">
        <v>3297313.48</v>
      </c>
    </row>
    <row r="325" spans="1:6" s="18" customFormat="1" ht="66.75" customHeight="1" x14ac:dyDescent="0.2">
      <c r="A325" s="29" t="s">
        <v>257</v>
      </c>
      <c r="B325" s="30" t="s">
        <v>18</v>
      </c>
      <c r="C325" s="21"/>
      <c r="D325" s="114">
        <f>D326+D330+D338+D343+D347+D334</f>
        <v>15615848.26</v>
      </c>
      <c r="E325" s="114">
        <f t="shared" ref="E325:F325" si="99">E326+E330+E338+E343+E347+E334</f>
        <v>1253986.27</v>
      </c>
      <c r="F325" s="114">
        <f t="shared" si="99"/>
        <v>1253986.8</v>
      </c>
    </row>
    <row r="326" spans="1:6" s="6" customFormat="1" ht="25.5" x14ac:dyDescent="0.2">
      <c r="A326" s="9" t="s">
        <v>126</v>
      </c>
      <c r="B326" s="10" t="s">
        <v>269</v>
      </c>
      <c r="C326" s="4"/>
      <c r="D326" s="115">
        <f>D328</f>
        <v>3591627.58</v>
      </c>
      <c r="E326" s="115">
        <f>E328</f>
        <v>0</v>
      </c>
      <c r="F326" s="115">
        <f>F328</f>
        <v>0</v>
      </c>
    </row>
    <row r="327" spans="1:6" s="6" customFormat="1" ht="25.5" x14ac:dyDescent="0.2">
      <c r="A327" s="9" t="s">
        <v>93</v>
      </c>
      <c r="B327" s="10" t="s">
        <v>269</v>
      </c>
      <c r="C327" s="5">
        <v>200</v>
      </c>
      <c r="D327" s="115">
        <f t="shared" ref="D327:F328" si="100">D328</f>
        <v>3591627.58</v>
      </c>
      <c r="E327" s="115">
        <f t="shared" si="100"/>
        <v>0</v>
      </c>
      <c r="F327" s="115">
        <f t="shared" si="100"/>
        <v>0</v>
      </c>
    </row>
    <row r="328" spans="1:6" s="6" customFormat="1" ht="25.5" x14ac:dyDescent="0.2">
      <c r="A328" s="9" t="s">
        <v>73</v>
      </c>
      <c r="B328" s="10" t="s">
        <v>269</v>
      </c>
      <c r="C328" s="5">
        <v>240</v>
      </c>
      <c r="D328" s="115">
        <f t="shared" si="100"/>
        <v>3591627.58</v>
      </c>
      <c r="E328" s="115">
        <f t="shared" si="100"/>
        <v>0</v>
      </c>
      <c r="F328" s="115">
        <f t="shared" si="100"/>
        <v>0</v>
      </c>
    </row>
    <row r="329" spans="1:6" s="6" customFormat="1" ht="34.5" customHeight="1" x14ac:dyDescent="0.2">
      <c r="A329" s="9" t="s">
        <v>127</v>
      </c>
      <c r="B329" s="10" t="s">
        <v>269</v>
      </c>
      <c r="C329" s="5">
        <v>244</v>
      </c>
      <c r="D329" s="115">
        <v>3591627.58</v>
      </c>
      <c r="E329" s="115">
        <v>0</v>
      </c>
      <c r="F329" s="115">
        <v>0</v>
      </c>
    </row>
    <row r="330" spans="1:6" s="6" customFormat="1" ht="34.5" customHeight="1" x14ac:dyDescent="0.2">
      <c r="A330" s="134" t="s">
        <v>413</v>
      </c>
      <c r="B330" s="138" t="s">
        <v>414</v>
      </c>
      <c r="C330" s="143"/>
      <c r="D330" s="140">
        <f>D331</f>
        <v>5816247.3700000001</v>
      </c>
      <c r="E330" s="140"/>
      <c r="F330" s="140"/>
    </row>
    <row r="331" spans="1:6" s="6" customFormat="1" ht="34.5" customHeight="1" x14ac:dyDescent="0.2">
      <c r="A331" s="142" t="s">
        <v>93</v>
      </c>
      <c r="B331" s="138" t="s">
        <v>414</v>
      </c>
      <c r="C331" s="144" t="s">
        <v>121</v>
      </c>
      <c r="D331" s="140">
        <f>D332</f>
        <v>5816247.3700000001</v>
      </c>
      <c r="E331" s="140"/>
      <c r="F331" s="140"/>
    </row>
    <row r="332" spans="1:6" s="6" customFormat="1" ht="34.5" customHeight="1" x14ac:dyDescent="0.2">
      <c r="A332" s="142" t="s">
        <v>73</v>
      </c>
      <c r="B332" s="138" t="s">
        <v>414</v>
      </c>
      <c r="C332" s="144" t="s">
        <v>122</v>
      </c>
      <c r="D332" s="140">
        <f>D333</f>
        <v>5816247.3700000001</v>
      </c>
      <c r="E332" s="140"/>
      <c r="F332" s="140"/>
    </row>
    <row r="333" spans="1:6" s="6" customFormat="1" ht="34.5" customHeight="1" x14ac:dyDescent="0.2">
      <c r="A333" s="142" t="s">
        <v>28</v>
      </c>
      <c r="B333" s="138" t="s">
        <v>414</v>
      </c>
      <c r="C333" s="144" t="s">
        <v>76</v>
      </c>
      <c r="D333" s="115">
        <v>5816247.3700000001</v>
      </c>
      <c r="E333" s="115">
        <v>0</v>
      </c>
      <c r="F333" s="115">
        <v>0</v>
      </c>
    </row>
    <row r="334" spans="1:6" s="185" customFormat="1" ht="57" customHeight="1" x14ac:dyDescent="0.2">
      <c r="A334" s="188" t="s">
        <v>507</v>
      </c>
      <c r="B334" s="189" t="s">
        <v>506</v>
      </c>
      <c r="C334" s="190"/>
      <c r="D334" s="165">
        <f>D335</f>
        <v>0</v>
      </c>
      <c r="E334" s="165">
        <f t="shared" ref="E334:F334" si="101">E335</f>
        <v>0</v>
      </c>
      <c r="F334" s="165">
        <f t="shared" si="101"/>
        <v>0</v>
      </c>
    </row>
    <row r="335" spans="1:6" s="185" customFormat="1" ht="34.5" customHeight="1" x14ac:dyDescent="0.2">
      <c r="A335" s="188" t="s">
        <v>93</v>
      </c>
      <c r="B335" s="189" t="s">
        <v>506</v>
      </c>
      <c r="C335" s="190" t="s">
        <v>121</v>
      </c>
      <c r="D335" s="165">
        <f>D336</f>
        <v>0</v>
      </c>
      <c r="E335" s="165">
        <f t="shared" ref="E335:F335" si="102">E336</f>
        <v>0</v>
      </c>
      <c r="F335" s="165">
        <f t="shared" si="102"/>
        <v>0</v>
      </c>
    </row>
    <row r="336" spans="1:6" s="185" customFormat="1" ht="28.5" customHeight="1" x14ac:dyDescent="0.2">
      <c r="A336" s="188" t="s">
        <v>73</v>
      </c>
      <c r="B336" s="189" t="s">
        <v>506</v>
      </c>
      <c r="C336" s="190" t="s">
        <v>122</v>
      </c>
      <c r="D336" s="165">
        <f>D337</f>
        <v>0</v>
      </c>
      <c r="E336" s="165">
        <f t="shared" ref="E336:F336" si="103">E337</f>
        <v>0</v>
      </c>
      <c r="F336" s="165">
        <f t="shared" si="103"/>
        <v>0</v>
      </c>
    </row>
    <row r="337" spans="1:6" s="185" customFormat="1" ht="19.5" customHeight="1" x14ac:dyDescent="0.2">
      <c r="A337" s="188" t="s">
        <v>28</v>
      </c>
      <c r="B337" s="189" t="s">
        <v>506</v>
      </c>
      <c r="C337" s="190" t="s">
        <v>76</v>
      </c>
      <c r="D337" s="165"/>
      <c r="E337" s="165"/>
      <c r="F337" s="165"/>
    </row>
    <row r="338" spans="1:6" s="13" customFormat="1" ht="12.75" x14ac:dyDescent="0.2">
      <c r="A338" s="9" t="s">
        <v>81</v>
      </c>
      <c r="B338" s="88" t="s">
        <v>50</v>
      </c>
      <c r="C338" s="39"/>
      <c r="D338" s="115">
        <f>D340</f>
        <v>1022422.6</v>
      </c>
      <c r="E338" s="115">
        <f>E340</f>
        <v>1253986.27</v>
      </c>
      <c r="F338" s="115">
        <f>F340</f>
        <v>1253986.8</v>
      </c>
    </row>
    <row r="339" spans="1:6" s="13" customFormat="1" ht="25.5" x14ac:dyDescent="0.2">
      <c r="A339" s="7" t="s">
        <v>93</v>
      </c>
      <c r="B339" s="88" t="s">
        <v>50</v>
      </c>
      <c r="C339" s="39">
        <v>200</v>
      </c>
      <c r="D339" s="115">
        <f>D340</f>
        <v>1022422.6</v>
      </c>
      <c r="E339" s="115">
        <f>E340</f>
        <v>1253986.27</v>
      </c>
      <c r="F339" s="115">
        <f>F340</f>
        <v>1253986.8</v>
      </c>
    </row>
    <row r="340" spans="1:6" s="13" customFormat="1" ht="25.5" x14ac:dyDescent="0.2">
      <c r="A340" s="7" t="s">
        <v>73</v>
      </c>
      <c r="B340" s="88" t="s">
        <v>50</v>
      </c>
      <c r="C340" s="39">
        <v>240</v>
      </c>
      <c r="D340" s="115">
        <f>D342+D341</f>
        <v>1022422.6</v>
      </c>
      <c r="E340" s="115">
        <f>E342+E341</f>
        <v>1253986.27</v>
      </c>
      <c r="F340" s="115">
        <f>F342+F341</f>
        <v>1253986.8</v>
      </c>
    </row>
    <row r="341" spans="1:6" s="13" customFormat="1" ht="36.75" customHeight="1" x14ac:dyDescent="0.2">
      <c r="A341" s="8" t="s">
        <v>415</v>
      </c>
      <c r="B341" s="10" t="s">
        <v>50</v>
      </c>
      <c r="C341" s="4" t="s">
        <v>416</v>
      </c>
      <c r="D341" s="115">
        <v>0</v>
      </c>
      <c r="E341" s="115">
        <v>0</v>
      </c>
      <c r="F341" s="115">
        <v>0</v>
      </c>
    </row>
    <row r="342" spans="1:6" s="13" customFormat="1" ht="12.75" x14ac:dyDescent="0.2">
      <c r="A342" s="57" t="s">
        <v>28</v>
      </c>
      <c r="B342" s="88" t="s">
        <v>50</v>
      </c>
      <c r="C342" s="39">
        <v>244</v>
      </c>
      <c r="D342" s="115">
        <v>1022422.6</v>
      </c>
      <c r="E342" s="115">
        <v>1253986.27</v>
      </c>
      <c r="F342" s="115">
        <v>1253986.8</v>
      </c>
    </row>
    <row r="343" spans="1:6" s="13" customFormat="1" ht="63.75" x14ac:dyDescent="0.2">
      <c r="A343" s="9" t="s">
        <v>417</v>
      </c>
      <c r="B343" s="10" t="s">
        <v>419</v>
      </c>
      <c r="C343" s="4"/>
      <c r="D343" s="140">
        <f t="shared" ref="D343:F345" si="104">D344</f>
        <v>4994404.75</v>
      </c>
      <c r="E343" s="140">
        <f t="shared" si="104"/>
        <v>0</v>
      </c>
      <c r="F343" s="140">
        <f t="shared" si="104"/>
        <v>0</v>
      </c>
    </row>
    <row r="344" spans="1:6" s="13" customFormat="1" ht="12.75" x14ac:dyDescent="0.2">
      <c r="A344" s="9" t="s">
        <v>194</v>
      </c>
      <c r="B344" s="10" t="s">
        <v>419</v>
      </c>
      <c r="C344" s="4" t="s">
        <v>216</v>
      </c>
      <c r="D344" s="140">
        <f t="shared" si="104"/>
        <v>4994404.75</v>
      </c>
      <c r="E344" s="140">
        <f t="shared" si="104"/>
        <v>0</v>
      </c>
      <c r="F344" s="140">
        <f t="shared" si="104"/>
        <v>0</v>
      </c>
    </row>
    <row r="345" spans="1:6" s="13" customFormat="1" ht="38.25" x14ac:dyDescent="0.2">
      <c r="A345" s="9" t="s">
        <v>234</v>
      </c>
      <c r="B345" s="10" t="s">
        <v>419</v>
      </c>
      <c r="C345" s="4" t="s">
        <v>235</v>
      </c>
      <c r="D345" s="140">
        <f t="shared" si="104"/>
        <v>4994404.75</v>
      </c>
      <c r="E345" s="140">
        <f t="shared" si="104"/>
        <v>0</v>
      </c>
      <c r="F345" s="140">
        <f t="shared" si="104"/>
        <v>0</v>
      </c>
    </row>
    <row r="346" spans="1:6" s="13" customFormat="1" ht="51" x14ac:dyDescent="0.2">
      <c r="A346" s="7" t="s">
        <v>236</v>
      </c>
      <c r="B346" s="10" t="s">
        <v>419</v>
      </c>
      <c r="C346" s="11" t="s">
        <v>237</v>
      </c>
      <c r="D346" s="140">
        <v>4994404.75</v>
      </c>
      <c r="E346" s="140">
        <v>0</v>
      </c>
      <c r="F346" s="140">
        <v>0</v>
      </c>
    </row>
    <row r="347" spans="1:6" s="13" customFormat="1" ht="114.75" x14ac:dyDescent="0.2">
      <c r="A347" s="9" t="s">
        <v>418</v>
      </c>
      <c r="B347" s="10" t="s">
        <v>420</v>
      </c>
      <c r="C347" s="4"/>
      <c r="D347" s="140">
        <f t="shared" ref="D347:F349" si="105">D348</f>
        <v>191145.96</v>
      </c>
      <c r="E347" s="140">
        <f t="shared" si="105"/>
        <v>0</v>
      </c>
      <c r="F347" s="140">
        <f t="shared" si="105"/>
        <v>0</v>
      </c>
    </row>
    <row r="348" spans="1:6" s="13" customFormat="1" ht="12.75" x14ac:dyDescent="0.2">
      <c r="A348" s="9" t="s">
        <v>194</v>
      </c>
      <c r="B348" s="10" t="s">
        <v>420</v>
      </c>
      <c r="C348" s="4" t="s">
        <v>216</v>
      </c>
      <c r="D348" s="140">
        <f t="shared" si="105"/>
        <v>191145.96</v>
      </c>
      <c r="E348" s="140">
        <f t="shared" si="105"/>
        <v>0</v>
      </c>
      <c r="F348" s="140">
        <f t="shared" si="105"/>
        <v>0</v>
      </c>
    </row>
    <row r="349" spans="1:6" s="13" customFormat="1" ht="38.25" x14ac:dyDescent="0.2">
      <c r="A349" s="9" t="s">
        <v>234</v>
      </c>
      <c r="B349" s="10" t="s">
        <v>420</v>
      </c>
      <c r="C349" s="4" t="s">
        <v>235</v>
      </c>
      <c r="D349" s="140">
        <f t="shared" si="105"/>
        <v>191145.96</v>
      </c>
      <c r="E349" s="140">
        <f t="shared" si="105"/>
        <v>0</v>
      </c>
      <c r="F349" s="140">
        <f t="shared" si="105"/>
        <v>0</v>
      </c>
    </row>
    <row r="350" spans="1:6" s="13" customFormat="1" ht="51" x14ac:dyDescent="0.2">
      <c r="A350" s="7" t="s">
        <v>236</v>
      </c>
      <c r="B350" s="10" t="s">
        <v>420</v>
      </c>
      <c r="C350" s="11" t="s">
        <v>237</v>
      </c>
      <c r="D350" s="140">
        <v>191145.96</v>
      </c>
      <c r="E350" s="140">
        <v>0</v>
      </c>
      <c r="F350" s="140">
        <v>0</v>
      </c>
    </row>
    <row r="351" spans="1:6" s="13" customFormat="1" ht="12.75" x14ac:dyDescent="0.2">
      <c r="A351" s="57"/>
      <c r="B351" s="88"/>
      <c r="C351" s="39"/>
      <c r="D351" s="115"/>
      <c r="E351" s="115"/>
      <c r="F351" s="115"/>
    </row>
    <row r="352" spans="1:6" s="18" customFormat="1" ht="66.75" customHeight="1" x14ac:dyDescent="0.2">
      <c r="A352" s="29" t="s">
        <v>258</v>
      </c>
      <c r="B352" s="30" t="s">
        <v>19</v>
      </c>
      <c r="C352" s="21"/>
      <c r="D352" s="114">
        <f>D353</f>
        <v>35000</v>
      </c>
      <c r="E352" s="114">
        <f>E353</f>
        <v>35000</v>
      </c>
      <c r="F352" s="114">
        <f>F353</f>
        <v>35000</v>
      </c>
    </row>
    <row r="353" spans="1:6" s="13" customFormat="1" ht="25.5" x14ac:dyDescent="0.2">
      <c r="A353" s="145" t="s">
        <v>450</v>
      </c>
      <c r="B353" s="33" t="s">
        <v>421</v>
      </c>
      <c r="C353" s="39"/>
      <c r="D353" s="115">
        <f>D355</f>
        <v>35000</v>
      </c>
      <c r="E353" s="115">
        <f>E355</f>
        <v>35000</v>
      </c>
      <c r="F353" s="115">
        <f>F355</f>
        <v>35000</v>
      </c>
    </row>
    <row r="354" spans="1:6" s="13" customFormat="1" ht="25.5" x14ac:dyDescent="0.2">
      <c r="A354" s="90" t="s">
        <v>93</v>
      </c>
      <c r="B354" s="33" t="s">
        <v>421</v>
      </c>
      <c r="C354" s="39" t="s">
        <v>121</v>
      </c>
      <c r="D354" s="115">
        <f t="shared" ref="D354:F355" si="106">SUM(D355)</f>
        <v>35000</v>
      </c>
      <c r="E354" s="115">
        <f t="shared" si="106"/>
        <v>35000</v>
      </c>
      <c r="F354" s="115">
        <f t="shared" si="106"/>
        <v>35000</v>
      </c>
    </row>
    <row r="355" spans="1:6" s="13" customFormat="1" ht="25.5" x14ac:dyDescent="0.2">
      <c r="A355" s="90" t="s">
        <v>73</v>
      </c>
      <c r="B355" s="33" t="s">
        <v>421</v>
      </c>
      <c r="C355" s="39" t="s">
        <v>122</v>
      </c>
      <c r="D355" s="115">
        <f t="shared" si="106"/>
        <v>35000</v>
      </c>
      <c r="E355" s="115">
        <f t="shared" si="106"/>
        <v>35000</v>
      </c>
      <c r="F355" s="115">
        <f t="shared" si="106"/>
        <v>35000</v>
      </c>
    </row>
    <row r="356" spans="1:6" s="13" customFormat="1" ht="12.75" x14ac:dyDescent="0.2">
      <c r="A356" s="90" t="s">
        <v>28</v>
      </c>
      <c r="B356" s="33" t="s">
        <v>421</v>
      </c>
      <c r="C356" s="39" t="s">
        <v>76</v>
      </c>
      <c r="D356" s="115">
        <v>35000</v>
      </c>
      <c r="E356" s="115">
        <v>35000</v>
      </c>
      <c r="F356" s="115">
        <v>35000</v>
      </c>
    </row>
    <row r="357" spans="1:6" s="18" customFormat="1" ht="27" x14ac:dyDescent="0.2">
      <c r="A357" s="29" t="s">
        <v>259</v>
      </c>
      <c r="B357" s="30" t="s">
        <v>20</v>
      </c>
      <c r="C357" s="21"/>
      <c r="D357" s="114">
        <f>D358</f>
        <v>2225871.17</v>
      </c>
      <c r="E357" s="114">
        <f t="shared" ref="E357:F357" si="107">E358</f>
        <v>0</v>
      </c>
      <c r="F357" s="114">
        <f t="shared" si="107"/>
        <v>0</v>
      </c>
    </row>
    <row r="358" spans="1:6" s="18" customFormat="1" ht="44.25" customHeight="1" x14ac:dyDescent="0.2">
      <c r="A358" s="59" t="s">
        <v>270</v>
      </c>
      <c r="B358" s="4" t="s">
        <v>271</v>
      </c>
      <c r="C358" s="91"/>
      <c r="D358" s="115">
        <f>D359+D363</f>
        <v>2225871.17</v>
      </c>
      <c r="E358" s="115">
        <f t="shared" ref="E358:F358" si="108">E359+E363</f>
        <v>0</v>
      </c>
      <c r="F358" s="115">
        <f t="shared" si="108"/>
        <v>0</v>
      </c>
    </row>
    <row r="359" spans="1:6" s="18" customFormat="1" ht="25.5" x14ac:dyDescent="0.2">
      <c r="A359" s="59" t="s">
        <v>82</v>
      </c>
      <c r="B359" s="136" t="s">
        <v>525</v>
      </c>
      <c r="C359" s="91"/>
      <c r="D359" s="115">
        <f>D361</f>
        <v>0</v>
      </c>
      <c r="E359" s="115">
        <f>E361</f>
        <v>0</v>
      </c>
      <c r="F359" s="115">
        <f>F361</f>
        <v>0</v>
      </c>
    </row>
    <row r="360" spans="1:6" s="13" customFormat="1" ht="12.75" x14ac:dyDescent="0.2">
      <c r="A360" s="32" t="s">
        <v>97</v>
      </c>
      <c r="B360" s="136" t="s">
        <v>525</v>
      </c>
      <c r="C360" s="39">
        <v>300</v>
      </c>
      <c r="D360" s="115">
        <f t="shared" ref="D360:F361" si="109">D361</f>
        <v>0</v>
      </c>
      <c r="E360" s="115">
        <f t="shared" si="109"/>
        <v>0</v>
      </c>
      <c r="F360" s="115">
        <f t="shared" si="109"/>
        <v>0</v>
      </c>
    </row>
    <row r="361" spans="1:6" s="13" customFormat="1" ht="36" customHeight="1" x14ac:dyDescent="0.2">
      <c r="A361" s="32" t="s">
        <v>83</v>
      </c>
      <c r="B361" s="136" t="s">
        <v>525</v>
      </c>
      <c r="C361" s="39">
        <v>320</v>
      </c>
      <c r="D361" s="115">
        <f t="shared" si="109"/>
        <v>0</v>
      </c>
      <c r="E361" s="115">
        <f t="shared" si="109"/>
        <v>0</v>
      </c>
      <c r="F361" s="115">
        <f t="shared" si="109"/>
        <v>0</v>
      </c>
    </row>
    <row r="362" spans="1:6" s="13" customFormat="1" ht="12.75" x14ac:dyDescent="0.2">
      <c r="A362" s="61" t="s">
        <v>4</v>
      </c>
      <c r="B362" s="202" t="s">
        <v>525</v>
      </c>
      <c r="C362" s="39">
        <v>322</v>
      </c>
      <c r="D362" s="115">
        <v>0</v>
      </c>
      <c r="E362" s="115">
        <v>0</v>
      </c>
      <c r="F362" s="115">
        <v>0</v>
      </c>
    </row>
    <row r="363" spans="1:6" s="13" customFormat="1" ht="25.5" x14ac:dyDescent="0.2">
      <c r="A363" s="204" t="s">
        <v>82</v>
      </c>
      <c r="B363" s="192" t="s">
        <v>526</v>
      </c>
      <c r="C363" s="39"/>
      <c r="D363" s="115">
        <f t="shared" ref="D363:D364" si="110">D364</f>
        <v>2225871.17</v>
      </c>
      <c r="E363" s="115">
        <f t="shared" ref="E363:E364" si="111">E364</f>
        <v>0</v>
      </c>
      <c r="F363" s="115">
        <f t="shared" ref="F363:F364" si="112">F364</f>
        <v>0</v>
      </c>
    </row>
    <row r="364" spans="1:6" s="13" customFormat="1" ht="12.75" x14ac:dyDescent="0.2">
      <c r="A364" s="203" t="s">
        <v>97</v>
      </c>
      <c r="B364" s="192" t="s">
        <v>526</v>
      </c>
      <c r="C364" s="39">
        <v>300</v>
      </c>
      <c r="D364" s="115">
        <f t="shared" si="110"/>
        <v>2225871.17</v>
      </c>
      <c r="E364" s="115">
        <f t="shared" si="111"/>
        <v>0</v>
      </c>
      <c r="F364" s="115">
        <f t="shared" si="112"/>
        <v>0</v>
      </c>
    </row>
    <row r="365" spans="1:6" s="13" customFormat="1" ht="25.5" x14ac:dyDescent="0.2">
      <c r="A365" s="204" t="s">
        <v>83</v>
      </c>
      <c r="B365" s="192" t="s">
        <v>526</v>
      </c>
      <c r="C365" s="39">
        <v>320</v>
      </c>
      <c r="D365" s="115">
        <f>D366</f>
        <v>2225871.17</v>
      </c>
      <c r="E365" s="115">
        <f t="shared" ref="E365:F365" si="113">E366</f>
        <v>0</v>
      </c>
      <c r="F365" s="115">
        <f t="shared" si="113"/>
        <v>0</v>
      </c>
    </row>
    <row r="366" spans="1:6" s="13" customFormat="1" ht="12.75" x14ac:dyDescent="0.2">
      <c r="A366" s="203" t="s">
        <v>4</v>
      </c>
      <c r="B366" s="192" t="s">
        <v>526</v>
      </c>
      <c r="C366" s="39">
        <v>322</v>
      </c>
      <c r="D366" s="115">
        <v>2225871.17</v>
      </c>
      <c r="E366" s="115"/>
      <c r="F366" s="115"/>
    </row>
    <row r="367" spans="1:6" s="18" customFormat="1" ht="92.25" customHeight="1" x14ac:dyDescent="0.2">
      <c r="A367" s="29" t="s">
        <v>260</v>
      </c>
      <c r="B367" s="30" t="s">
        <v>21</v>
      </c>
      <c r="C367" s="21"/>
      <c r="D367" s="114">
        <f>D369</f>
        <v>45000</v>
      </c>
      <c r="E367" s="114">
        <f>E369</f>
        <v>45000</v>
      </c>
      <c r="F367" s="114">
        <f>F369</f>
        <v>45000</v>
      </c>
    </row>
    <row r="368" spans="1:6" s="17" customFormat="1" ht="33.75" customHeight="1" x14ac:dyDescent="0.2">
      <c r="A368" s="92" t="s">
        <v>319</v>
      </c>
      <c r="B368" s="93" t="s">
        <v>320</v>
      </c>
      <c r="C368" s="37"/>
      <c r="D368" s="113">
        <f t="shared" ref="D368:F369" si="114">D369</f>
        <v>45000</v>
      </c>
      <c r="E368" s="113">
        <f t="shared" si="114"/>
        <v>45000</v>
      </c>
      <c r="F368" s="113">
        <f t="shared" si="114"/>
        <v>45000</v>
      </c>
    </row>
    <row r="369" spans="1:6" s="13" customFormat="1" ht="12.75" x14ac:dyDescent="0.2">
      <c r="A369" s="7" t="s">
        <v>84</v>
      </c>
      <c r="B369" s="70" t="s">
        <v>321</v>
      </c>
      <c r="C369" s="39"/>
      <c r="D369" s="115">
        <f t="shared" si="114"/>
        <v>45000</v>
      </c>
      <c r="E369" s="115">
        <f t="shared" si="114"/>
        <v>45000</v>
      </c>
      <c r="F369" s="115">
        <f t="shared" si="114"/>
        <v>45000</v>
      </c>
    </row>
    <row r="370" spans="1:6" s="13" customFormat="1" ht="25.5" x14ac:dyDescent="0.2">
      <c r="A370" s="7" t="s">
        <v>93</v>
      </c>
      <c r="B370" s="70" t="s">
        <v>321</v>
      </c>
      <c r="C370" s="39"/>
      <c r="D370" s="115">
        <f>D372</f>
        <v>45000</v>
      </c>
      <c r="E370" s="115">
        <f>E372</f>
        <v>45000</v>
      </c>
      <c r="F370" s="115">
        <f>F372</f>
        <v>45000</v>
      </c>
    </row>
    <row r="371" spans="1:6" s="13" customFormat="1" ht="25.5" x14ac:dyDescent="0.2">
      <c r="A371" s="7" t="s">
        <v>73</v>
      </c>
      <c r="B371" s="70" t="s">
        <v>321</v>
      </c>
      <c r="C371" s="39">
        <v>200</v>
      </c>
      <c r="D371" s="115">
        <f t="shared" ref="D371:F372" si="115">D372</f>
        <v>45000</v>
      </c>
      <c r="E371" s="115">
        <f t="shared" si="115"/>
        <v>45000</v>
      </c>
      <c r="F371" s="115">
        <f t="shared" si="115"/>
        <v>45000</v>
      </c>
    </row>
    <row r="372" spans="1:6" s="13" customFormat="1" ht="12.75" x14ac:dyDescent="0.2">
      <c r="A372" s="57" t="s">
        <v>28</v>
      </c>
      <c r="B372" s="70" t="s">
        <v>321</v>
      </c>
      <c r="C372" s="39">
        <v>240</v>
      </c>
      <c r="D372" s="115">
        <f t="shared" si="115"/>
        <v>45000</v>
      </c>
      <c r="E372" s="115">
        <f t="shared" si="115"/>
        <v>45000</v>
      </c>
      <c r="F372" s="115">
        <f t="shared" si="115"/>
        <v>45000</v>
      </c>
    </row>
    <row r="373" spans="1:6" s="13" customFormat="1" ht="12.75" x14ac:dyDescent="0.2">
      <c r="A373" s="7" t="s">
        <v>84</v>
      </c>
      <c r="B373" s="70" t="s">
        <v>321</v>
      </c>
      <c r="C373" s="39" t="s">
        <v>76</v>
      </c>
      <c r="D373" s="115">
        <v>45000</v>
      </c>
      <c r="E373" s="115">
        <v>45000</v>
      </c>
      <c r="F373" s="115">
        <v>45000</v>
      </c>
    </row>
    <row r="374" spans="1:6" s="18" customFormat="1" ht="27" x14ac:dyDescent="0.2">
      <c r="A374" s="29" t="s">
        <v>261</v>
      </c>
      <c r="B374" s="30" t="s">
        <v>22</v>
      </c>
      <c r="C374" s="21"/>
      <c r="D374" s="114">
        <f>D375+D393+D415+D420</f>
        <v>161570737.38</v>
      </c>
      <c r="E374" s="114">
        <f>E375+E393+E415+E420</f>
        <v>62508793.899999999</v>
      </c>
      <c r="F374" s="114">
        <f>F375+F393+F415+F420</f>
        <v>64311973.699999996</v>
      </c>
    </row>
    <row r="375" spans="1:6" s="17" customFormat="1" ht="20.25" customHeight="1" x14ac:dyDescent="0.2">
      <c r="A375" s="92" t="s">
        <v>290</v>
      </c>
      <c r="B375" s="93" t="s">
        <v>51</v>
      </c>
      <c r="C375" s="37"/>
      <c r="D375" s="113">
        <f>D376+D385+D389+D381</f>
        <v>25950595.68</v>
      </c>
      <c r="E375" s="113">
        <f>E376+E385+E389+E381</f>
        <v>17303864.850000001</v>
      </c>
      <c r="F375" s="113">
        <f>F376+F385+F389+F381</f>
        <v>17844989.32</v>
      </c>
    </row>
    <row r="376" spans="1:6" s="13" customFormat="1" ht="31.5" customHeight="1" x14ac:dyDescent="0.2">
      <c r="A376" s="32" t="s">
        <v>61</v>
      </c>
      <c r="B376" s="94" t="s">
        <v>52</v>
      </c>
      <c r="C376" s="39"/>
      <c r="D376" s="115">
        <f>D378</f>
        <v>24652301.219999999</v>
      </c>
      <c r="E376" s="115">
        <f>E378</f>
        <v>16032146.129999999</v>
      </c>
      <c r="F376" s="115">
        <f>F378</f>
        <v>16566535.109999998</v>
      </c>
    </row>
    <row r="377" spans="1:6" s="13" customFormat="1" ht="25.5" x14ac:dyDescent="0.2">
      <c r="A377" s="8" t="s">
        <v>94</v>
      </c>
      <c r="B377" s="94" t="s">
        <v>52</v>
      </c>
      <c r="C377" s="39">
        <v>600</v>
      </c>
      <c r="D377" s="115">
        <f>D378</f>
        <v>24652301.219999999</v>
      </c>
      <c r="E377" s="115">
        <f>E378</f>
        <v>16032146.129999999</v>
      </c>
      <c r="F377" s="115">
        <f>F378</f>
        <v>16566535.109999998</v>
      </c>
    </row>
    <row r="378" spans="1:6" s="13" customFormat="1" ht="12.75" x14ac:dyDescent="0.2">
      <c r="A378" s="8" t="s">
        <v>59</v>
      </c>
      <c r="B378" s="94" t="s">
        <v>52</v>
      </c>
      <c r="C378" s="39">
        <v>610</v>
      </c>
      <c r="D378" s="115">
        <f>D379+D380</f>
        <v>24652301.219999999</v>
      </c>
      <c r="E378" s="115">
        <f>E379+E380</f>
        <v>16032146.129999999</v>
      </c>
      <c r="F378" s="115">
        <f>F379+F380</f>
        <v>16566535.109999998</v>
      </c>
    </row>
    <row r="379" spans="1:6" s="13" customFormat="1" ht="51" x14ac:dyDescent="0.2">
      <c r="A379" s="57" t="s">
        <v>99</v>
      </c>
      <c r="B379" s="94" t="s">
        <v>52</v>
      </c>
      <c r="C379" s="39">
        <v>611</v>
      </c>
      <c r="D379" s="115">
        <v>24376545.23</v>
      </c>
      <c r="E379" s="115">
        <v>15756390.139999999</v>
      </c>
      <c r="F379" s="115">
        <v>16290779.119999997</v>
      </c>
    </row>
    <row r="380" spans="1:6" s="13" customFormat="1" ht="12.75" x14ac:dyDescent="0.2">
      <c r="A380" s="59" t="s">
        <v>75</v>
      </c>
      <c r="B380" s="94" t="s">
        <v>52</v>
      </c>
      <c r="C380" s="39">
        <v>612</v>
      </c>
      <c r="D380" s="115">
        <v>275755.99</v>
      </c>
      <c r="E380" s="115">
        <v>275755.99</v>
      </c>
      <c r="F380" s="115">
        <v>275755.99</v>
      </c>
    </row>
    <row r="381" spans="1:6" s="13" customFormat="1" ht="38.25" x14ac:dyDescent="0.2">
      <c r="A381" s="59" t="s">
        <v>366</v>
      </c>
      <c r="B381" s="94" t="s">
        <v>367</v>
      </c>
      <c r="C381" s="39"/>
      <c r="D381" s="115">
        <f>D382</f>
        <v>236759.26</v>
      </c>
      <c r="E381" s="115">
        <f t="shared" ref="E381:F383" si="116">E382</f>
        <v>234666.55</v>
      </c>
      <c r="F381" s="115">
        <f t="shared" si="116"/>
        <v>241402.04</v>
      </c>
    </row>
    <row r="382" spans="1:6" s="13" customFormat="1" ht="25.5" x14ac:dyDescent="0.2">
      <c r="A382" s="59" t="s">
        <v>94</v>
      </c>
      <c r="B382" s="94" t="s">
        <v>367</v>
      </c>
      <c r="C382" s="39">
        <v>600</v>
      </c>
      <c r="D382" s="115">
        <f>D383</f>
        <v>236759.26</v>
      </c>
      <c r="E382" s="115">
        <f t="shared" si="116"/>
        <v>234666.55</v>
      </c>
      <c r="F382" s="115">
        <f t="shared" si="116"/>
        <v>241402.04</v>
      </c>
    </row>
    <row r="383" spans="1:6" s="13" customFormat="1" ht="12.75" x14ac:dyDescent="0.2">
      <c r="A383" s="59" t="s">
        <v>59</v>
      </c>
      <c r="B383" s="94" t="s">
        <v>367</v>
      </c>
      <c r="C383" s="39">
        <v>610</v>
      </c>
      <c r="D383" s="115">
        <f>D384</f>
        <v>236759.26</v>
      </c>
      <c r="E383" s="115">
        <f t="shared" si="116"/>
        <v>234666.55</v>
      </c>
      <c r="F383" s="115">
        <f t="shared" si="116"/>
        <v>241402.04</v>
      </c>
    </row>
    <row r="384" spans="1:6" s="13" customFormat="1" ht="12.75" x14ac:dyDescent="0.2">
      <c r="A384" s="59" t="s">
        <v>75</v>
      </c>
      <c r="B384" s="94" t="s">
        <v>367</v>
      </c>
      <c r="C384" s="39">
        <v>612</v>
      </c>
      <c r="D384" s="115">
        <v>236759.26</v>
      </c>
      <c r="E384" s="115">
        <v>234666.55</v>
      </c>
      <c r="F384" s="115">
        <v>241402.04</v>
      </c>
    </row>
    <row r="385" spans="1:6" s="13" customFormat="1" ht="76.5" x14ac:dyDescent="0.2">
      <c r="A385" s="95" t="s">
        <v>65</v>
      </c>
      <c r="B385" s="4" t="s">
        <v>114</v>
      </c>
      <c r="C385" s="10"/>
      <c r="D385" s="115">
        <f>D386</f>
        <v>895621</v>
      </c>
      <c r="E385" s="115">
        <f>E386</f>
        <v>874944</v>
      </c>
      <c r="F385" s="115">
        <f>F386</f>
        <v>874944</v>
      </c>
    </row>
    <row r="386" spans="1:6" s="13" customFormat="1" ht="25.5" x14ac:dyDescent="0.2">
      <c r="A386" s="95" t="s">
        <v>94</v>
      </c>
      <c r="B386" s="4" t="s">
        <v>114</v>
      </c>
      <c r="C386" s="4">
        <v>600</v>
      </c>
      <c r="D386" s="115">
        <f t="shared" ref="D386:F387" si="117">D387</f>
        <v>895621</v>
      </c>
      <c r="E386" s="115">
        <f t="shared" si="117"/>
        <v>874944</v>
      </c>
      <c r="F386" s="115">
        <f t="shared" si="117"/>
        <v>874944</v>
      </c>
    </row>
    <row r="387" spans="1:6" s="13" customFormat="1" ht="12.75" x14ac:dyDescent="0.2">
      <c r="A387" s="95" t="s">
        <v>59</v>
      </c>
      <c r="B387" s="4" t="s">
        <v>114</v>
      </c>
      <c r="C387" s="4">
        <v>610</v>
      </c>
      <c r="D387" s="115">
        <f t="shared" si="117"/>
        <v>895621</v>
      </c>
      <c r="E387" s="115">
        <f t="shared" si="117"/>
        <v>874944</v>
      </c>
      <c r="F387" s="115">
        <f t="shared" si="117"/>
        <v>874944</v>
      </c>
    </row>
    <row r="388" spans="1:6" s="13" customFormat="1" ht="12.75" x14ac:dyDescent="0.2">
      <c r="A388" s="96" t="s">
        <v>75</v>
      </c>
      <c r="B388" s="4" t="s">
        <v>114</v>
      </c>
      <c r="C388" s="4">
        <v>612</v>
      </c>
      <c r="D388" s="115">
        <v>895621</v>
      </c>
      <c r="E388" s="115">
        <v>874944</v>
      </c>
      <c r="F388" s="115">
        <v>874944</v>
      </c>
    </row>
    <row r="389" spans="1:6" s="13" customFormat="1" ht="25.5" x14ac:dyDescent="0.2">
      <c r="A389" s="97" t="s">
        <v>105</v>
      </c>
      <c r="B389" s="94" t="s">
        <v>104</v>
      </c>
      <c r="C389" s="39"/>
      <c r="D389" s="115">
        <f t="shared" ref="D389:F391" si="118">D390</f>
        <v>165914.20000000001</v>
      </c>
      <c r="E389" s="115">
        <f t="shared" si="118"/>
        <v>162108.17000000001</v>
      </c>
      <c r="F389" s="115">
        <f t="shared" si="118"/>
        <v>162108.17000000001</v>
      </c>
    </row>
    <row r="390" spans="1:6" s="18" customFormat="1" ht="25.5" x14ac:dyDescent="0.2">
      <c r="A390" s="16" t="s">
        <v>94</v>
      </c>
      <c r="B390" s="94" t="s">
        <v>104</v>
      </c>
      <c r="C390" s="39">
        <v>600</v>
      </c>
      <c r="D390" s="115">
        <f t="shared" si="118"/>
        <v>165914.20000000001</v>
      </c>
      <c r="E390" s="115">
        <f t="shared" si="118"/>
        <v>162108.17000000001</v>
      </c>
      <c r="F390" s="115">
        <f t="shared" si="118"/>
        <v>162108.17000000001</v>
      </c>
    </row>
    <row r="391" spans="1:6" s="13" customFormat="1" ht="12.75" x14ac:dyDescent="0.2">
      <c r="A391" s="16" t="s">
        <v>59</v>
      </c>
      <c r="B391" s="94" t="s">
        <v>104</v>
      </c>
      <c r="C391" s="39">
        <v>610</v>
      </c>
      <c r="D391" s="115">
        <f>D392</f>
        <v>165914.20000000001</v>
      </c>
      <c r="E391" s="115">
        <f t="shared" si="118"/>
        <v>162108.17000000001</v>
      </c>
      <c r="F391" s="115">
        <f t="shared" si="118"/>
        <v>162108.17000000001</v>
      </c>
    </row>
    <row r="392" spans="1:6" s="13" customFormat="1" ht="12.75" x14ac:dyDescent="0.2">
      <c r="A392" s="16" t="s">
        <v>75</v>
      </c>
      <c r="B392" s="94" t="s">
        <v>104</v>
      </c>
      <c r="C392" s="39">
        <v>612</v>
      </c>
      <c r="D392" s="115">
        <v>165914.20000000001</v>
      </c>
      <c r="E392" s="115">
        <v>162108.17000000001</v>
      </c>
      <c r="F392" s="115">
        <v>162108.17000000001</v>
      </c>
    </row>
    <row r="393" spans="1:6" s="17" customFormat="1" ht="26.25" customHeight="1" x14ac:dyDescent="0.2">
      <c r="A393" s="98" t="s">
        <v>288</v>
      </c>
      <c r="B393" s="93" t="s">
        <v>53</v>
      </c>
      <c r="C393" s="37"/>
      <c r="D393" s="113">
        <f>D394+D399+D403+D411+D407</f>
        <v>128220066.28999999</v>
      </c>
      <c r="E393" s="113">
        <f>E394+E399+E403+E411+E407</f>
        <v>39352659.689999998</v>
      </c>
      <c r="F393" s="113">
        <f>F394+F399+F403+F411+F407</f>
        <v>40614715.019999996</v>
      </c>
    </row>
    <row r="394" spans="1:6" s="13" customFormat="1" ht="31.5" customHeight="1" x14ac:dyDescent="0.2">
      <c r="A394" s="32" t="s">
        <v>61</v>
      </c>
      <c r="B394" s="94" t="s">
        <v>307</v>
      </c>
      <c r="C394" s="39"/>
      <c r="D394" s="115">
        <f t="shared" ref="D394:F395" si="119">D395</f>
        <v>57905133.189999998</v>
      </c>
      <c r="E394" s="115">
        <f t="shared" si="119"/>
        <v>37532463.689999998</v>
      </c>
      <c r="F394" s="115">
        <f t="shared" si="119"/>
        <v>38794519.019999996</v>
      </c>
    </row>
    <row r="395" spans="1:6" s="13" customFormat="1" ht="25.5" x14ac:dyDescent="0.2">
      <c r="A395" s="8" t="s">
        <v>94</v>
      </c>
      <c r="B395" s="94" t="s">
        <v>307</v>
      </c>
      <c r="C395" s="39">
        <v>600</v>
      </c>
      <c r="D395" s="115">
        <f t="shared" si="119"/>
        <v>57905133.189999998</v>
      </c>
      <c r="E395" s="115">
        <f t="shared" si="119"/>
        <v>37532463.689999998</v>
      </c>
      <c r="F395" s="115">
        <f t="shared" si="119"/>
        <v>38794519.019999996</v>
      </c>
    </row>
    <row r="396" spans="1:6" s="13" customFormat="1" ht="12.75" x14ac:dyDescent="0.2">
      <c r="A396" s="8" t="s">
        <v>59</v>
      </c>
      <c r="B396" s="94" t="s">
        <v>307</v>
      </c>
      <c r="C396" s="39">
        <v>610</v>
      </c>
      <c r="D396" s="115">
        <f>D397+D398</f>
        <v>57905133.189999998</v>
      </c>
      <c r="E396" s="115">
        <f>E397+E398</f>
        <v>37532463.689999998</v>
      </c>
      <c r="F396" s="115">
        <f>F397+F398</f>
        <v>38794519.019999996</v>
      </c>
    </row>
    <row r="397" spans="1:6" s="13" customFormat="1" ht="51" x14ac:dyDescent="0.2">
      <c r="A397" s="57" t="s">
        <v>99</v>
      </c>
      <c r="B397" s="94" t="s">
        <v>307</v>
      </c>
      <c r="C397" s="39">
        <v>611</v>
      </c>
      <c r="D397" s="121">
        <v>57584208.140000001</v>
      </c>
      <c r="E397" s="121">
        <v>37211538.640000001</v>
      </c>
      <c r="F397" s="121">
        <v>38473593.969999999</v>
      </c>
    </row>
    <row r="398" spans="1:6" s="13" customFormat="1" ht="12.75" x14ac:dyDescent="0.2">
      <c r="A398" s="59" t="s">
        <v>75</v>
      </c>
      <c r="B398" s="94" t="s">
        <v>307</v>
      </c>
      <c r="C398" s="39">
        <v>612</v>
      </c>
      <c r="D398" s="121">
        <v>320925.05</v>
      </c>
      <c r="E398" s="121">
        <v>320925.05</v>
      </c>
      <c r="F398" s="121">
        <v>320925.05</v>
      </c>
    </row>
    <row r="399" spans="1:6" s="13" customFormat="1" ht="76.5" x14ac:dyDescent="0.2">
      <c r="A399" s="95" t="s">
        <v>65</v>
      </c>
      <c r="B399" s="4" t="s">
        <v>310</v>
      </c>
      <c r="C399" s="10"/>
      <c r="D399" s="115">
        <f>D400</f>
        <v>697842.1</v>
      </c>
      <c r="E399" s="115">
        <f>E400</f>
        <v>681596</v>
      </c>
      <c r="F399" s="115">
        <f>F400</f>
        <v>681596</v>
      </c>
    </row>
    <row r="400" spans="1:6" s="13" customFormat="1" ht="25.5" x14ac:dyDescent="0.2">
      <c r="A400" s="95" t="s">
        <v>94</v>
      </c>
      <c r="B400" s="4" t="s">
        <v>310</v>
      </c>
      <c r="C400" s="4">
        <v>600</v>
      </c>
      <c r="D400" s="115">
        <f t="shared" ref="D400:F401" si="120">D401</f>
        <v>697842.1</v>
      </c>
      <c r="E400" s="115">
        <f t="shared" si="120"/>
        <v>681596</v>
      </c>
      <c r="F400" s="115">
        <f t="shared" si="120"/>
        <v>681596</v>
      </c>
    </row>
    <row r="401" spans="1:6" s="13" customFormat="1" ht="12.75" x14ac:dyDescent="0.2">
      <c r="A401" s="95" t="s">
        <v>59</v>
      </c>
      <c r="B401" s="4" t="s">
        <v>310</v>
      </c>
      <c r="C401" s="4">
        <v>610</v>
      </c>
      <c r="D401" s="115">
        <f t="shared" si="120"/>
        <v>697842.1</v>
      </c>
      <c r="E401" s="115">
        <f t="shared" si="120"/>
        <v>681596</v>
      </c>
      <c r="F401" s="115">
        <f t="shared" si="120"/>
        <v>681596</v>
      </c>
    </row>
    <row r="402" spans="1:6" s="13" customFormat="1" ht="12.75" x14ac:dyDescent="0.2">
      <c r="A402" s="96" t="s">
        <v>75</v>
      </c>
      <c r="B402" s="4" t="s">
        <v>310</v>
      </c>
      <c r="C402" s="4">
        <v>612</v>
      </c>
      <c r="D402" s="115">
        <v>697842.1</v>
      </c>
      <c r="E402" s="115">
        <v>681596</v>
      </c>
      <c r="F402" s="115">
        <v>681596</v>
      </c>
    </row>
    <row r="403" spans="1:6" s="13" customFormat="1" ht="12.75" x14ac:dyDescent="0.2">
      <c r="A403" s="9" t="s">
        <v>86</v>
      </c>
      <c r="B403" s="94" t="s">
        <v>54</v>
      </c>
      <c r="C403" s="39"/>
      <c r="D403" s="115">
        <f>D405</f>
        <v>1158278</v>
      </c>
      <c r="E403" s="115">
        <f>E405</f>
        <v>1088600</v>
      </c>
      <c r="F403" s="115">
        <f>F405</f>
        <v>1088600</v>
      </c>
    </row>
    <row r="404" spans="1:6" s="13" customFormat="1" ht="25.5" x14ac:dyDescent="0.2">
      <c r="A404" s="7" t="s">
        <v>93</v>
      </c>
      <c r="B404" s="94" t="s">
        <v>54</v>
      </c>
      <c r="C404" s="39">
        <v>200</v>
      </c>
      <c r="D404" s="115">
        <f t="shared" ref="D404:F405" si="121">D405</f>
        <v>1158278</v>
      </c>
      <c r="E404" s="115">
        <f t="shared" si="121"/>
        <v>1088600</v>
      </c>
      <c r="F404" s="115">
        <f t="shared" si="121"/>
        <v>1088600</v>
      </c>
    </row>
    <row r="405" spans="1:6" s="13" customFormat="1" ht="25.5" x14ac:dyDescent="0.2">
      <c r="A405" s="7" t="s">
        <v>73</v>
      </c>
      <c r="B405" s="94" t="s">
        <v>54</v>
      </c>
      <c r="C405" s="39">
        <v>240</v>
      </c>
      <c r="D405" s="115">
        <f t="shared" si="121"/>
        <v>1158278</v>
      </c>
      <c r="E405" s="115">
        <f t="shared" si="121"/>
        <v>1088600</v>
      </c>
      <c r="F405" s="115">
        <f t="shared" si="121"/>
        <v>1088600</v>
      </c>
    </row>
    <row r="406" spans="1:6" s="13" customFormat="1" ht="12.75" x14ac:dyDescent="0.2">
      <c r="A406" s="57" t="s">
        <v>28</v>
      </c>
      <c r="B406" s="94" t="s">
        <v>54</v>
      </c>
      <c r="C406" s="39">
        <v>244</v>
      </c>
      <c r="D406" s="115">
        <v>1158278</v>
      </c>
      <c r="E406" s="115">
        <v>1088600</v>
      </c>
      <c r="F406" s="115">
        <v>1088600</v>
      </c>
    </row>
    <row r="407" spans="1:6" s="13" customFormat="1" ht="38.25" x14ac:dyDescent="0.2">
      <c r="A407" s="148" t="s">
        <v>299</v>
      </c>
      <c r="B407" s="149" t="s">
        <v>435</v>
      </c>
      <c r="C407" s="39"/>
      <c r="D407" s="115">
        <f>D408</f>
        <v>68333930</v>
      </c>
      <c r="E407" s="115">
        <f>E408</f>
        <v>0</v>
      </c>
      <c r="F407" s="115">
        <f>F408</f>
        <v>0</v>
      </c>
    </row>
    <row r="408" spans="1:6" s="13" customFormat="1" ht="25.5" x14ac:dyDescent="0.2">
      <c r="A408" s="142" t="s">
        <v>91</v>
      </c>
      <c r="B408" s="149" t="s">
        <v>435</v>
      </c>
      <c r="C408" s="144" t="s">
        <v>228</v>
      </c>
      <c r="D408" s="140">
        <f t="shared" ref="D408:F409" si="122">D409</f>
        <v>68333930</v>
      </c>
      <c r="E408" s="140">
        <f t="shared" si="122"/>
        <v>0</v>
      </c>
      <c r="F408" s="140">
        <f t="shared" si="122"/>
        <v>0</v>
      </c>
    </row>
    <row r="409" spans="1:6" s="13" customFormat="1" ht="12.75" x14ac:dyDescent="0.2">
      <c r="A409" s="142" t="s">
        <v>92</v>
      </c>
      <c r="B409" s="149" t="s">
        <v>435</v>
      </c>
      <c r="C409" s="5">
        <v>410</v>
      </c>
      <c r="D409" s="140">
        <f t="shared" si="122"/>
        <v>68333930</v>
      </c>
      <c r="E409" s="140">
        <f t="shared" si="122"/>
        <v>0</v>
      </c>
      <c r="F409" s="140">
        <f t="shared" si="122"/>
        <v>0</v>
      </c>
    </row>
    <row r="410" spans="1:6" s="13" customFormat="1" ht="25.5" x14ac:dyDescent="0.2">
      <c r="A410" s="148" t="s">
        <v>119</v>
      </c>
      <c r="B410" s="149" t="s">
        <v>435</v>
      </c>
      <c r="C410" s="144" t="s">
        <v>434</v>
      </c>
      <c r="D410" s="115">
        <v>68333930</v>
      </c>
      <c r="E410" s="115">
        <v>0</v>
      </c>
      <c r="F410" s="115">
        <v>0</v>
      </c>
    </row>
    <row r="411" spans="1:6" s="13" customFormat="1" ht="38.25" x14ac:dyDescent="0.2">
      <c r="A411" s="16" t="s">
        <v>308</v>
      </c>
      <c r="B411" s="99" t="s">
        <v>309</v>
      </c>
      <c r="C411" s="54"/>
      <c r="D411" s="115">
        <f>D412</f>
        <v>124883</v>
      </c>
      <c r="E411" s="115">
        <f t="shared" ref="E411:F413" si="123">E412</f>
        <v>50000</v>
      </c>
      <c r="F411" s="115">
        <f t="shared" si="123"/>
        <v>50000</v>
      </c>
    </row>
    <row r="412" spans="1:6" s="13" customFormat="1" ht="25.5" x14ac:dyDescent="0.2">
      <c r="A412" s="7" t="s">
        <v>94</v>
      </c>
      <c r="B412" s="99" t="s">
        <v>309</v>
      </c>
      <c r="C412" s="10">
        <v>600</v>
      </c>
      <c r="D412" s="115">
        <f>D413</f>
        <v>124883</v>
      </c>
      <c r="E412" s="115">
        <f t="shared" si="123"/>
        <v>50000</v>
      </c>
      <c r="F412" s="115">
        <f t="shared" si="123"/>
        <v>50000</v>
      </c>
    </row>
    <row r="413" spans="1:6" s="13" customFormat="1" ht="12.75" x14ac:dyDescent="0.2">
      <c r="A413" s="7" t="s">
        <v>59</v>
      </c>
      <c r="B413" s="99" t="s">
        <v>309</v>
      </c>
      <c r="C413" s="10">
        <v>610</v>
      </c>
      <c r="D413" s="115">
        <f>D414</f>
        <v>124883</v>
      </c>
      <c r="E413" s="115">
        <f t="shared" si="123"/>
        <v>50000</v>
      </c>
      <c r="F413" s="115">
        <f t="shared" si="123"/>
        <v>50000</v>
      </c>
    </row>
    <row r="414" spans="1:6" s="13" customFormat="1" ht="12.75" x14ac:dyDescent="0.2">
      <c r="A414" s="7" t="s">
        <v>75</v>
      </c>
      <c r="B414" s="99" t="s">
        <v>309</v>
      </c>
      <c r="C414" s="10">
        <v>612</v>
      </c>
      <c r="D414" s="115">
        <v>124883</v>
      </c>
      <c r="E414" s="115">
        <v>50000</v>
      </c>
      <c r="F414" s="115">
        <v>50000</v>
      </c>
    </row>
    <row r="415" spans="1:6" s="17" customFormat="1" ht="12.75" x14ac:dyDescent="0.2">
      <c r="A415" s="79" t="s">
        <v>289</v>
      </c>
      <c r="B415" s="93" t="s">
        <v>55</v>
      </c>
      <c r="C415" s="37"/>
      <c r="D415" s="113">
        <f>D416</f>
        <v>0</v>
      </c>
      <c r="E415" s="113">
        <f>E416</f>
        <v>0</v>
      </c>
      <c r="F415" s="113">
        <f>F416</f>
        <v>0</v>
      </c>
    </row>
    <row r="416" spans="1:6" s="18" customFormat="1" ht="12.75" x14ac:dyDescent="0.2">
      <c r="A416" s="7" t="s">
        <v>87</v>
      </c>
      <c r="B416" s="94" t="s">
        <v>134</v>
      </c>
      <c r="C416" s="39"/>
      <c r="D416" s="115">
        <f>D418</f>
        <v>0</v>
      </c>
      <c r="E416" s="115">
        <f>E418</f>
        <v>0</v>
      </c>
      <c r="F416" s="115">
        <f>F418</f>
        <v>0</v>
      </c>
    </row>
    <row r="417" spans="1:6" s="13" customFormat="1" ht="25.5" x14ac:dyDescent="0.2">
      <c r="A417" s="7" t="s">
        <v>94</v>
      </c>
      <c r="B417" s="94" t="s">
        <v>134</v>
      </c>
      <c r="C417" s="39">
        <v>600</v>
      </c>
      <c r="D417" s="115">
        <f t="shared" ref="D417:F418" si="124">D418</f>
        <v>0</v>
      </c>
      <c r="E417" s="115">
        <f t="shared" si="124"/>
        <v>0</v>
      </c>
      <c r="F417" s="115">
        <f t="shared" si="124"/>
        <v>0</v>
      </c>
    </row>
    <row r="418" spans="1:6" s="13" customFormat="1" ht="12.75" x14ac:dyDescent="0.2">
      <c r="A418" s="7" t="s">
        <v>59</v>
      </c>
      <c r="B418" s="94" t="s">
        <v>134</v>
      </c>
      <c r="C418" s="39">
        <v>610</v>
      </c>
      <c r="D418" s="115">
        <f t="shared" si="124"/>
        <v>0</v>
      </c>
      <c r="E418" s="115">
        <f t="shared" si="124"/>
        <v>0</v>
      </c>
      <c r="F418" s="115">
        <f t="shared" si="124"/>
        <v>0</v>
      </c>
    </row>
    <row r="419" spans="1:6" s="13" customFormat="1" ht="12.75" x14ac:dyDescent="0.2">
      <c r="A419" s="7" t="s">
        <v>75</v>
      </c>
      <c r="B419" s="94" t="s">
        <v>134</v>
      </c>
      <c r="C419" s="39">
        <v>612</v>
      </c>
      <c r="D419" s="115">
        <v>0</v>
      </c>
      <c r="E419" s="115">
        <v>0</v>
      </c>
      <c r="F419" s="115">
        <v>0</v>
      </c>
    </row>
    <row r="420" spans="1:6" s="13" customFormat="1" ht="31.5" customHeight="1" x14ac:dyDescent="0.2">
      <c r="A420" s="79" t="s">
        <v>315</v>
      </c>
      <c r="B420" s="87" t="s">
        <v>311</v>
      </c>
      <c r="C420" s="39"/>
      <c r="D420" s="113">
        <f>D421+D432</f>
        <v>7400075.4099999992</v>
      </c>
      <c r="E420" s="113">
        <f>E421+E432</f>
        <v>5852269.3600000003</v>
      </c>
      <c r="F420" s="113">
        <f>F421+F432</f>
        <v>5852269.3600000003</v>
      </c>
    </row>
    <row r="421" spans="1:6" s="13" customFormat="1" ht="31.5" customHeight="1" x14ac:dyDescent="0.2">
      <c r="A421" s="32" t="s">
        <v>61</v>
      </c>
      <c r="B421" s="94" t="s">
        <v>312</v>
      </c>
      <c r="C421" s="39"/>
      <c r="D421" s="115">
        <f>D422+D427+D430</f>
        <v>7307525.9399999995</v>
      </c>
      <c r="E421" s="115">
        <f>E422+E427+E430</f>
        <v>5759719.8900000006</v>
      </c>
      <c r="F421" s="115">
        <f>F422+F427+F430</f>
        <v>5759719.8900000006</v>
      </c>
    </row>
    <row r="422" spans="1:6" s="13" customFormat="1" ht="51" x14ac:dyDescent="0.2">
      <c r="A422" s="8" t="s">
        <v>95</v>
      </c>
      <c r="B422" s="94" t="s">
        <v>312</v>
      </c>
      <c r="C422" s="39">
        <v>100</v>
      </c>
      <c r="D422" s="115">
        <f>D423</f>
        <v>6959529.5099999998</v>
      </c>
      <c r="E422" s="115">
        <f>E423</f>
        <v>5373057.1900000004</v>
      </c>
      <c r="F422" s="115">
        <f>F423</f>
        <v>5373057.1900000004</v>
      </c>
    </row>
    <row r="423" spans="1:6" s="13" customFormat="1" ht="12.75" x14ac:dyDescent="0.2">
      <c r="A423" s="8" t="s">
        <v>85</v>
      </c>
      <c r="B423" s="94" t="s">
        <v>312</v>
      </c>
      <c r="C423" s="39">
        <v>120</v>
      </c>
      <c r="D423" s="115">
        <f>D424+D425+D426</f>
        <v>6959529.5099999998</v>
      </c>
      <c r="E423" s="115">
        <f>E424+E425+E426</f>
        <v>5373057.1900000004</v>
      </c>
      <c r="F423" s="115">
        <f>F424+F425+F426</f>
        <v>5373057.1900000004</v>
      </c>
    </row>
    <row r="424" spans="1:6" s="13" customFormat="1" ht="12.75" x14ac:dyDescent="0.2">
      <c r="A424" s="57" t="s">
        <v>13</v>
      </c>
      <c r="B424" s="94" t="s">
        <v>312</v>
      </c>
      <c r="C424" s="39">
        <v>121</v>
      </c>
      <c r="D424" s="115">
        <v>5252591.24</v>
      </c>
      <c r="E424" s="115">
        <v>4049967.12</v>
      </c>
      <c r="F424" s="115">
        <v>4049967.12</v>
      </c>
    </row>
    <row r="425" spans="1:6" s="13" customFormat="1" ht="25.5" x14ac:dyDescent="0.2">
      <c r="A425" s="59" t="s">
        <v>8</v>
      </c>
      <c r="B425" s="94" t="s">
        <v>312</v>
      </c>
      <c r="C425" s="39">
        <v>122</v>
      </c>
      <c r="D425" s="115">
        <v>120655.72</v>
      </c>
      <c r="E425" s="115">
        <v>100000</v>
      </c>
      <c r="F425" s="115">
        <v>100000</v>
      </c>
    </row>
    <row r="426" spans="1:6" s="13" customFormat="1" ht="38.25" x14ac:dyDescent="0.2">
      <c r="A426" s="59" t="s">
        <v>12</v>
      </c>
      <c r="B426" s="94" t="s">
        <v>312</v>
      </c>
      <c r="C426" s="39">
        <v>129</v>
      </c>
      <c r="D426" s="115">
        <v>1586282.55</v>
      </c>
      <c r="E426" s="115">
        <v>1223090.07</v>
      </c>
      <c r="F426" s="115">
        <v>1223090.07</v>
      </c>
    </row>
    <row r="427" spans="1:6" s="13" customFormat="1" ht="25.5" x14ac:dyDescent="0.2">
      <c r="A427" s="7" t="s">
        <v>93</v>
      </c>
      <c r="B427" s="94" t="s">
        <v>312</v>
      </c>
      <c r="C427" s="39">
        <v>200</v>
      </c>
      <c r="D427" s="115">
        <f t="shared" ref="D427:F428" si="125">D428</f>
        <v>332996.43</v>
      </c>
      <c r="E427" s="115">
        <f t="shared" si="125"/>
        <v>371662.7</v>
      </c>
      <c r="F427" s="115">
        <f t="shared" si="125"/>
        <v>371662.7</v>
      </c>
    </row>
    <row r="428" spans="1:6" s="13" customFormat="1" ht="25.5" x14ac:dyDescent="0.2">
      <c r="A428" s="7" t="s">
        <v>73</v>
      </c>
      <c r="B428" s="94" t="s">
        <v>312</v>
      </c>
      <c r="C428" s="39">
        <v>240</v>
      </c>
      <c r="D428" s="115">
        <f t="shared" si="125"/>
        <v>332996.43</v>
      </c>
      <c r="E428" s="115">
        <f t="shared" si="125"/>
        <v>371662.7</v>
      </c>
      <c r="F428" s="115">
        <f t="shared" si="125"/>
        <v>371662.7</v>
      </c>
    </row>
    <row r="429" spans="1:6" s="13" customFormat="1" ht="12.75" x14ac:dyDescent="0.2">
      <c r="A429" s="57" t="s">
        <v>28</v>
      </c>
      <c r="B429" s="94" t="s">
        <v>312</v>
      </c>
      <c r="C429" s="39">
        <v>244</v>
      </c>
      <c r="D429" s="115">
        <v>332996.43</v>
      </c>
      <c r="E429" s="115">
        <v>371662.7</v>
      </c>
      <c r="F429" s="115">
        <v>371662.7</v>
      </c>
    </row>
    <row r="430" spans="1:6" s="13" customFormat="1" ht="12.75" x14ac:dyDescent="0.2">
      <c r="A430" s="57" t="s">
        <v>96</v>
      </c>
      <c r="B430" s="94" t="s">
        <v>312</v>
      </c>
      <c r="C430" s="39">
        <v>800</v>
      </c>
      <c r="D430" s="115">
        <f>D431</f>
        <v>15000</v>
      </c>
      <c r="E430" s="115">
        <f>E431</f>
        <v>15000</v>
      </c>
      <c r="F430" s="115">
        <f>F431</f>
        <v>15000</v>
      </c>
    </row>
    <row r="431" spans="1:6" s="13" customFormat="1" ht="12.75" x14ac:dyDescent="0.2">
      <c r="A431" s="57" t="s">
        <v>9</v>
      </c>
      <c r="B431" s="94" t="s">
        <v>312</v>
      </c>
      <c r="C431" s="39">
        <v>850</v>
      </c>
      <c r="D431" s="115">
        <v>15000</v>
      </c>
      <c r="E431" s="115">
        <v>15000</v>
      </c>
      <c r="F431" s="115">
        <v>15000</v>
      </c>
    </row>
    <row r="432" spans="1:6" s="13" customFormat="1" ht="25.5" x14ac:dyDescent="0.2">
      <c r="A432" s="100" t="s">
        <v>314</v>
      </c>
      <c r="B432" s="94" t="s">
        <v>313</v>
      </c>
      <c r="C432" s="39"/>
      <c r="D432" s="115">
        <f>D433</f>
        <v>92549.47</v>
      </c>
      <c r="E432" s="115">
        <f>E433</f>
        <v>92549.47</v>
      </c>
      <c r="F432" s="115">
        <f>F433</f>
        <v>92549.47</v>
      </c>
    </row>
    <row r="433" spans="1:6" s="13" customFormat="1" ht="12.75" x14ac:dyDescent="0.2">
      <c r="A433" s="95" t="s">
        <v>97</v>
      </c>
      <c r="B433" s="94" t="s">
        <v>313</v>
      </c>
      <c r="C433" s="39">
        <v>300</v>
      </c>
      <c r="D433" s="115">
        <f t="shared" ref="D433:F434" si="126">D434</f>
        <v>92549.47</v>
      </c>
      <c r="E433" s="115">
        <f t="shared" si="126"/>
        <v>92549.47</v>
      </c>
      <c r="F433" s="115">
        <f t="shared" si="126"/>
        <v>92549.47</v>
      </c>
    </row>
    <row r="434" spans="1:6" s="13" customFormat="1" ht="25.5" x14ac:dyDescent="0.2">
      <c r="A434" s="95" t="s">
        <v>83</v>
      </c>
      <c r="B434" s="94" t="s">
        <v>313</v>
      </c>
      <c r="C434" s="39">
        <v>320</v>
      </c>
      <c r="D434" s="115">
        <f t="shared" si="126"/>
        <v>92549.47</v>
      </c>
      <c r="E434" s="115">
        <f>E435</f>
        <v>92549.47</v>
      </c>
      <c r="F434" s="115">
        <f t="shared" si="126"/>
        <v>92549.47</v>
      </c>
    </row>
    <row r="435" spans="1:6" s="13" customFormat="1" ht="25.5" x14ac:dyDescent="0.2">
      <c r="A435" s="20" t="s">
        <v>24</v>
      </c>
      <c r="B435" s="94" t="s">
        <v>313</v>
      </c>
      <c r="C435" s="39">
        <v>321</v>
      </c>
      <c r="D435" s="115">
        <v>92549.47</v>
      </c>
      <c r="E435" s="115">
        <v>92549.47</v>
      </c>
      <c r="F435" s="115">
        <v>92549.47</v>
      </c>
    </row>
    <row r="436" spans="1:6" s="18" customFormat="1" ht="60" customHeight="1" x14ac:dyDescent="0.2">
      <c r="A436" s="29" t="s">
        <v>262</v>
      </c>
      <c r="B436" s="30" t="s">
        <v>23</v>
      </c>
      <c r="C436" s="21"/>
      <c r="D436" s="114">
        <f>D437+D441</f>
        <v>1665035</v>
      </c>
      <c r="E436" s="114">
        <f t="shared" ref="E436:F436" si="127">E437+E441</f>
        <v>756000</v>
      </c>
      <c r="F436" s="114">
        <f t="shared" si="127"/>
        <v>756000</v>
      </c>
    </row>
    <row r="437" spans="1:6" s="18" customFormat="1" ht="28.5" customHeight="1" x14ac:dyDescent="0.2">
      <c r="A437" s="59" t="s">
        <v>528</v>
      </c>
      <c r="B437" s="136" t="s">
        <v>527</v>
      </c>
      <c r="C437" s="39"/>
      <c r="D437" s="115">
        <f>D439</f>
        <v>153035</v>
      </c>
      <c r="E437" s="115">
        <f>E439</f>
        <v>756000</v>
      </c>
      <c r="F437" s="115">
        <f>F439</f>
        <v>756000</v>
      </c>
    </row>
    <row r="438" spans="1:6" s="13" customFormat="1" ht="12.75" x14ac:dyDescent="0.2">
      <c r="A438" s="32" t="s">
        <v>97</v>
      </c>
      <c r="B438" s="136" t="s">
        <v>527</v>
      </c>
      <c r="C438" s="39">
        <v>300</v>
      </c>
      <c r="D438" s="115">
        <f t="shared" ref="D438:F439" si="128">D439</f>
        <v>153035</v>
      </c>
      <c r="E438" s="115">
        <f t="shared" si="128"/>
        <v>756000</v>
      </c>
      <c r="F438" s="115">
        <f t="shared" si="128"/>
        <v>756000</v>
      </c>
    </row>
    <row r="439" spans="1:6" s="13" customFormat="1" ht="25.5" x14ac:dyDescent="0.2">
      <c r="A439" s="59" t="s">
        <v>88</v>
      </c>
      <c r="B439" s="136" t="s">
        <v>527</v>
      </c>
      <c r="C439" s="39">
        <v>320</v>
      </c>
      <c r="D439" s="115">
        <f t="shared" si="128"/>
        <v>153035</v>
      </c>
      <c r="E439" s="115">
        <f t="shared" si="128"/>
        <v>756000</v>
      </c>
      <c r="F439" s="115">
        <f t="shared" si="128"/>
        <v>756000</v>
      </c>
    </row>
    <row r="440" spans="1:6" s="13" customFormat="1" ht="12.75" x14ac:dyDescent="0.2">
      <c r="A440" s="61" t="s">
        <v>4</v>
      </c>
      <c r="B440" s="136" t="s">
        <v>527</v>
      </c>
      <c r="C440" s="39">
        <v>322</v>
      </c>
      <c r="D440" s="115">
        <v>153035</v>
      </c>
      <c r="E440" s="115">
        <v>756000</v>
      </c>
      <c r="F440" s="115">
        <v>756000</v>
      </c>
    </row>
    <row r="441" spans="1:6" s="13" customFormat="1" ht="30" customHeight="1" x14ac:dyDescent="0.2">
      <c r="A441" s="204" t="s">
        <v>528</v>
      </c>
      <c r="B441" s="191" t="s">
        <v>511</v>
      </c>
      <c r="C441" s="39"/>
      <c r="D441" s="115">
        <f t="shared" ref="D441:D442" si="129">D442</f>
        <v>1512000</v>
      </c>
      <c r="E441" s="115">
        <f t="shared" ref="E441:E442" si="130">E442</f>
        <v>0</v>
      </c>
      <c r="F441" s="115">
        <f t="shared" ref="F441:F442" si="131">F442</f>
        <v>0</v>
      </c>
    </row>
    <row r="442" spans="1:6" s="13" customFormat="1" ht="12.75" x14ac:dyDescent="0.2">
      <c r="A442" s="203" t="s">
        <v>97</v>
      </c>
      <c r="B442" s="191" t="s">
        <v>511</v>
      </c>
      <c r="C442" s="39">
        <v>300</v>
      </c>
      <c r="D442" s="115">
        <f t="shared" si="129"/>
        <v>1512000</v>
      </c>
      <c r="E442" s="115">
        <f t="shared" si="130"/>
        <v>0</v>
      </c>
      <c r="F442" s="115">
        <f t="shared" si="131"/>
        <v>0</v>
      </c>
    </row>
    <row r="443" spans="1:6" s="13" customFormat="1" ht="25.5" x14ac:dyDescent="0.2">
      <c r="A443" s="204" t="s">
        <v>88</v>
      </c>
      <c r="B443" s="191" t="s">
        <v>511</v>
      </c>
      <c r="C443" s="39">
        <v>320</v>
      </c>
      <c r="D443" s="115">
        <f>D444</f>
        <v>1512000</v>
      </c>
      <c r="E443" s="115">
        <f t="shared" ref="E443:F443" si="132">E444</f>
        <v>0</v>
      </c>
      <c r="F443" s="115">
        <f t="shared" si="132"/>
        <v>0</v>
      </c>
    </row>
    <row r="444" spans="1:6" s="13" customFormat="1" ht="12.75" x14ac:dyDescent="0.2">
      <c r="A444" s="204" t="s">
        <v>4</v>
      </c>
      <c r="B444" s="191" t="s">
        <v>511</v>
      </c>
      <c r="C444" s="39">
        <v>322</v>
      </c>
      <c r="D444" s="115">
        <v>1512000</v>
      </c>
      <c r="E444" s="115"/>
      <c r="F444" s="115"/>
    </row>
    <row r="445" spans="1:6" s="18" customFormat="1" ht="60" customHeight="1" x14ac:dyDescent="0.2">
      <c r="A445" s="29" t="s">
        <v>292</v>
      </c>
      <c r="B445" s="30" t="s">
        <v>291</v>
      </c>
      <c r="C445" s="21"/>
      <c r="D445" s="114">
        <f>D446</f>
        <v>30000</v>
      </c>
      <c r="E445" s="114">
        <f>E446</f>
        <v>30000</v>
      </c>
      <c r="F445" s="114">
        <f>F446</f>
        <v>30000</v>
      </c>
    </row>
    <row r="446" spans="1:6" s="13" customFormat="1" ht="12.75" x14ac:dyDescent="0.2">
      <c r="A446" s="8" t="s">
        <v>89</v>
      </c>
      <c r="B446" s="70" t="s">
        <v>293</v>
      </c>
      <c r="C446" s="39"/>
      <c r="D446" s="115">
        <f>D448</f>
        <v>30000</v>
      </c>
      <c r="E446" s="115">
        <f>E448</f>
        <v>30000</v>
      </c>
      <c r="F446" s="115">
        <f>F448</f>
        <v>30000</v>
      </c>
    </row>
    <row r="447" spans="1:6" s="13" customFormat="1" ht="25.5" x14ac:dyDescent="0.2">
      <c r="A447" s="7" t="s">
        <v>93</v>
      </c>
      <c r="B447" s="70" t="s">
        <v>293</v>
      </c>
      <c r="C447" s="39">
        <v>200</v>
      </c>
      <c r="D447" s="115">
        <f t="shared" ref="D447:F448" si="133">D448</f>
        <v>30000</v>
      </c>
      <c r="E447" s="115">
        <f t="shared" si="133"/>
        <v>30000</v>
      </c>
      <c r="F447" s="115">
        <f t="shared" si="133"/>
        <v>30000</v>
      </c>
    </row>
    <row r="448" spans="1:6" s="13" customFormat="1" ht="25.5" x14ac:dyDescent="0.2">
      <c r="A448" s="7" t="s">
        <v>73</v>
      </c>
      <c r="B448" s="70" t="s">
        <v>293</v>
      </c>
      <c r="C448" s="39">
        <v>240</v>
      </c>
      <c r="D448" s="115">
        <f t="shared" si="133"/>
        <v>30000</v>
      </c>
      <c r="E448" s="115">
        <f t="shared" si="133"/>
        <v>30000</v>
      </c>
      <c r="F448" s="115">
        <f t="shared" si="133"/>
        <v>30000</v>
      </c>
    </row>
    <row r="449" spans="1:6" s="13" customFormat="1" ht="12.75" x14ac:dyDescent="0.2">
      <c r="A449" s="57" t="s">
        <v>28</v>
      </c>
      <c r="B449" s="70" t="s">
        <v>293</v>
      </c>
      <c r="C449" s="39" t="s">
        <v>76</v>
      </c>
      <c r="D449" s="115">
        <v>30000</v>
      </c>
      <c r="E449" s="115">
        <v>30000</v>
      </c>
      <c r="F449" s="115">
        <v>30000</v>
      </c>
    </row>
    <row r="450" spans="1:6" s="18" customFormat="1" ht="60" customHeight="1" x14ac:dyDescent="0.2">
      <c r="A450" s="29" t="s">
        <v>294</v>
      </c>
      <c r="B450" s="30" t="s">
        <v>297</v>
      </c>
      <c r="C450" s="21"/>
      <c r="D450" s="114">
        <f>D451+D460</f>
        <v>911412.98</v>
      </c>
      <c r="E450" s="114">
        <f>E451+E460</f>
        <v>919537.11</v>
      </c>
      <c r="F450" s="114">
        <f>F451+F460</f>
        <v>952358.59</v>
      </c>
    </row>
    <row r="451" spans="1:6" s="13" customFormat="1" ht="25.5" x14ac:dyDescent="0.2">
      <c r="A451" s="7" t="s">
        <v>451</v>
      </c>
      <c r="B451" s="11" t="s">
        <v>436</v>
      </c>
      <c r="C451" s="63"/>
      <c r="D451" s="115">
        <f>D452+D458</f>
        <v>902412.98</v>
      </c>
      <c r="E451" s="115">
        <f>E452+E458</f>
        <v>910537.11</v>
      </c>
      <c r="F451" s="115">
        <f>F452+F458</f>
        <v>943358.59</v>
      </c>
    </row>
    <row r="452" spans="1:6" s="13" customFormat="1" ht="51" x14ac:dyDescent="0.2">
      <c r="A452" s="7" t="s">
        <v>95</v>
      </c>
      <c r="B452" s="11" t="s">
        <v>436</v>
      </c>
      <c r="C452" s="5">
        <v>100</v>
      </c>
      <c r="D452" s="115">
        <f>D453</f>
        <v>832412.98</v>
      </c>
      <c r="E452" s="115">
        <f>E453</f>
        <v>840537.11</v>
      </c>
      <c r="F452" s="115">
        <f>F453</f>
        <v>873358.59</v>
      </c>
    </row>
    <row r="453" spans="1:6" s="13" customFormat="1" ht="25.5" x14ac:dyDescent="0.2">
      <c r="A453" s="7" t="s">
        <v>72</v>
      </c>
      <c r="B453" s="11" t="s">
        <v>436</v>
      </c>
      <c r="C453" s="5">
        <v>120</v>
      </c>
      <c r="D453" s="115">
        <f>D454+D456+D455</f>
        <v>832412.98</v>
      </c>
      <c r="E453" s="115">
        <f>E454+E456+E455</f>
        <v>840537.11</v>
      </c>
      <c r="F453" s="115">
        <f>F454+F456+F455</f>
        <v>873358.59</v>
      </c>
    </row>
    <row r="454" spans="1:6" s="13" customFormat="1" ht="12.75" x14ac:dyDescent="0.2">
      <c r="A454" s="7" t="s">
        <v>176</v>
      </c>
      <c r="B454" s="11" t="s">
        <v>436</v>
      </c>
      <c r="C454" s="5">
        <v>121</v>
      </c>
      <c r="D454" s="115">
        <v>623973.1</v>
      </c>
      <c r="E454" s="115">
        <v>630212.82999999996</v>
      </c>
      <c r="F454" s="115">
        <v>655421.34</v>
      </c>
    </row>
    <row r="455" spans="1:6" s="13" customFormat="1" ht="25.5" x14ac:dyDescent="0.2">
      <c r="A455" s="7" t="s">
        <v>183</v>
      </c>
      <c r="B455" s="11" t="s">
        <v>436</v>
      </c>
      <c r="C455" s="5">
        <v>122</v>
      </c>
      <c r="D455" s="115">
        <v>20000</v>
      </c>
      <c r="E455" s="115">
        <v>20000</v>
      </c>
      <c r="F455" s="115">
        <v>20000</v>
      </c>
    </row>
    <row r="456" spans="1:6" s="13" customFormat="1" ht="38.25" x14ac:dyDescent="0.2">
      <c r="A456" s="7" t="s">
        <v>10</v>
      </c>
      <c r="B456" s="11" t="s">
        <v>436</v>
      </c>
      <c r="C456" s="5">
        <v>129</v>
      </c>
      <c r="D456" s="115">
        <v>188439.88</v>
      </c>
      <c r="E456" s="115">
        <v>190324.28</v>
      </c>
      <c r="F456" s="115">
        <v>197937.25</v>
      </c>
    </row>
    <row r="457" spans="1:6" s="13" customFormat="1" ht="25.5" x14ac:dyDescent="0.2">
      <c r="A457" s="7" t="s">
        <v>93</v>
      </c>
      <c r="B457" s="11" t="s">
        <v>436</v>
      </c>
      <c r="C457" s="5">
        <v>200</v>
      </c>
      <c r="D457" s="122">
        <f t="shared" ref="D457:F458" si="134">D458</f>
        <v>70000</v>
      </c>
      <c r="E457" s="122">
        <f t="shared" si="134"/>
        <v>70000</v>
      </c>
      <c r="F457" s="122">
        <f t="shared" si="134"/>
        <v>70000</v>
      </c>
    </row>
    <row r="458" spans="1:6" s="13" customFormat="1" ht="25.5" x14ac:dyDescent="0.2">
      <c r="A458" s="7" t="s">
        <v>73</v>
      </c>
      <c r="B458" s="11" t="s">
        <v>436</v>
      </c>
      <c r="C458" s="5">
        <v>240</v>
      </c>
      <c r="D458" s="122">
        <f t="shared" si="134"/>
        <v>70000</v>
      </c>
      <c r="E458" s="122">
        <f t="shared" si="134"/>
        <v>70000</v>
      </c>
      <c r="F458" s="122">
        <f t="shared" si="134"/>
        <v>70000</v>
      </c>
    </row>
    <row r="459" spans="1:6" s="13" customFormat="1" ht="12.75" x14ac:dyDescent="0.2">
      <c r="A459" s="7" t="s">
        <v>112</v>
      </c>
      <c r="B459" s="11" t="s">
        <v>436</v>
      </c>
      <c r="C459" s="5">
        <v>244</v>
      </c>
      <c r="D459" s="122">
        <v>70000</v>
      </c>
      <c r="E459" s="122">
        <v>70000</v>
      </c>
      <c r="F459" s="122">
        <v>70000</v>
      </c>
    </row>
    <row r="460" spans="1:6" s="13" customFormat="1" ht="25.5" x14ac:dyDescent="0.2">
      <c r="A460" s="83" t="s">
        <v>295</v>
      </c>
      <c r="B460" s="4" t="s">
        <v>296</v>
      </c>
      <c r="C460" s="4"/>
      <c r="D460" s="115">
        <f>D461</f>
        <v>9000</v>
      </c>
      <c r="E460" s="115">
        <f>E461</f>
        <v>9000</v>
      </c>
      <c r="F460" s="115">
        <f>F461</f>
        <v>9000</v>
      </c>
    </row>
    <row r="461" spans="1:6" s="13" customFormat="1" ht="25.5" x14ac:dyDescent="0.2">
      <c r="A461" s="7" t="s">
        <v>93</v>
      </c>
      <c r="B461" s="4" t="s">
        <v>296</v>
      </c>
      <c r="C461" s="5">
        <v>200</v>
      </c>
      <c r="D461" s="115">
        <f t="shared" ref="D461:F462" si="135">D462</f>
        <v>9000</v>
      </c>
      <c r="E461" s="115">
        <f t="shared" si="135"/>
        <v>9000</v>
      </c>
      <c r="F461" s="115">
        <f t="shared" si="135"/>
        <v>9000</v>
      </c>
    </row>
    <row r="462" spans="1:6" s="13" customFormat="1" ht="25.5" x14ac:dyDescent="0.2">
      <c r="A462" s="7" t="s">
        <v>73</v>
      </c>
      <c r="B462" s="4" t="s">
        <v>296</v>
      </c>
      <c r="C462" s="5">
        <v>240</v>
      </c>
      <c r="D462" s="115">
        <f t="shared" si="135"/>
        <v>9000</v>
      </c>
      <c r="E462" s="115">
        <f t="shared" si="135"/>
        <v>9000</v>
      </c>
      <c r="F462" s="115">
        <f t="shared" si="135"/>
        <v>9000</v>
      </c>
    </row>
    <row r="463" spans="1:6" s="13" customFormat="1" ht="12.75" x14ac:dyDescent="0.2">
      <c r="A463" s="7" t="s">
        <v>112</v>
      </c>
      <c r="B463" s="4" t="s">
        <v>296</v>
      </c>
      <c r="C463" s="5">
        <v>244</v>
      </c>
      <c r="D463" s="115">
        <v>9000</v>
      </c>
      <c r="E463" s="115">
        <v>9000</v>
      </c>
      <c r="F463" s="115">
        <v>9000</v>
      </c>
    </row>
    <row r="464" spans="1:6" s="18" customFormat="1" ht="53.25" customHeight="1" x14ac:dyDescent="0.2">
      <c r="A464" s="29" t="s">
        <v>263</v>
      </c>
      <c r="B464" s="30" t="s">
        <v>25</v>
      </c>
      <c r="C464" s="21"/>
      <c r="D464" s="114">
        <f>D474+D465</f>
        <v>4500509.6399999997</v>
      </c>
      <c r="E464" s="114">
        <f>E474+E465</f>
        <v>4407084.6399999997</v>
      </c>
      <c r="F464" s="114">
        <f>F474+F465</f>
        <v>4449155.49</v>
      </c>
    </row>
    <row r="465" spans="1:6" s="18" customFormat="1" ht="53.25" customHeight="1" x14ac:dyDescent="0.2">
      <c r="A465" s="139" t="s">
        <v>61</v>
      </c>
      <c r="B465" s="76" t="s">
        <v>437</v>
      </c>
      <c r="C465" s="6"/>
      <c r="D465" s="115">
        <f>D466+D471</f>
        <v>4464209.6399999997</v>
      </c>
      <c r="E465" s="115">
        <f>E466+E471</f>
        <v>4370784.6399999997</v>
      </c>
      <c r="F465" s="115">
        <f>F466+F471</f>
        <v>4412855.49</v>
      </c>
    </row>
    <row r="466" spans="1:6" s="18" customFormat="1" ht="53.25" customHeight="1" x14ac:dyDescent="0.2">
      <c r="A466" s="139" t="s">
        <v>95</v>
      </c>
      <c r="B466" s="76" t="s">
        <v>437</v>
      </c>
      <c r="C466" s="72">
        <v>100</v>
      </c>
      <c r="D466" s="115">
        <f>D467</f>
        <v>4287084.6399999997</v>
      </c>
      <c r="E466" s="115">
        <f>E467</f>
        <v>4287084.6399999997</v>
      </c>
      <c r="F466" s="115">
        <f>F467</f>
        <v>4329155.49</v>
      </c>
    </row>
    <row r="467" spans="1:6" s="18" customFormat="1" ht="53.25" customHeight="1" x14ac:dyDescent="0.2">
      <c r="A467" s="150" t="s">
        <v>85</v>
      </c>
      <c r="B467" s="76" t="s">
        <v>437</v>
      </c>
      <c r="C467" s="72">
        <v>110</v>
      </c>
      <c r="D467" s="115">
        <f>D468+D469+D470</f>
        <v>4287084.6399999997</v>
      </c>
      <c r="E467" s="115">
        <f>E468+E469+E470</f>
        <v>4287084.6399999997</v>
      </c>
      <c r="F467" s="115">
        <f>F468+F469+F470</f>
        <v>4329155.49</v>
      </c>
    </row>
    <row r="468" spans="1:6" s="18" customFormat="1" ht="53.25" customHeight="1" x14ac:dyDescent="0.2">
      <c r="A468" s="150" t="s">
        <v>244</v>
      </c>
      <c r="B468" s="76" t="s">
        <v>437</v>
      </c>
      <c r="C468" s="72">
        <v>111</v>
      </c>
      <c r="D468" s="115">
        <v>3231247.8</v>
      </c>
      <c r="E468" s="115">
        <v>3231247.8</v>
      </c>
      <c r="F468" s="115">
        <v>3263560.28</v>
      </c>
    </row>
    <row r="469" spans="1:6" s="18" customFormat="1" ht="53.25" customHeight="1" x14ac:dyDescent="0.2">
      <c r="A469" s="139" t="s">
        <v>246</v>
      </c>
      <c r="B469" s="76" t="s">
        <v>437</v>
      </c>
      <c r="C469" s="72">
        <v>112</v>
      </c>
      <c r="D469" s="115">
        <v>80000</v>
      </c>
      <c r="E469" s="115">
        <v>80000</v>
      </c>
      <c r="F469" s="115">
        <v>80000</v>
      </c>
    </row>
    <row r="470" spans="1:6" s="18" customFormat="1" ht="53.25" customHeight="1" x14ac:dyDescent="0.2">
      <c r="A470" s="139" t="s">
        <v>247</v>
      </c>
      <c r="B470" s="76" t="s">
        <v>437</v>
      </c>
      <c r="C470" s="72">
        <v>119</v>
      </c>
      <c r="D470" s="115">
        <v>975836.84</v>
      </c>
      <c r="E470" s="115">
        <v>975836.84</v>
      </c>
      <c r="F470" s="115">
        <v>985595.21</v>
      </c>
    </row>
    <row r="471" spans="1:6" s="18" customFormat="1" ht="53.25" customHeight="1" x14ac:dyDescent="0.2">
      <c r="A471" s="139" t="s">
        <v>93</v>
      </c>
      <c r="B471" s="76" t="s">
        <v>437</v>
      </c>
      <c r="C471" s="72">
        <v>200</v>
      </c>
      <c r="D471" s="115">
        <f t="shared" ref="D471:F472" si="136">D472</f>
        <v>177125</v>
      </c>
      <c r="E471" s="115">
        <f t="shared" si="136"/>
        <v>83700</v>
      </c>
      <c r="F471" s="115">
        <f t="shared" si="136"/>
        <v>83700</v>
      </c>
    </row>
    <row r="472" spans="1:6" s="18" customFormat="1" ht="53.25" customHeight="1" x14ac:dyDescent="0.2">
      <c r="A472" s="139" t="s">
        <v>249</v>
      </c>
      <c r="B472" s="76" t="s">
        <v>437</v>
      </c>
      <c r="C472" s="72">
        <v>240</v>
      </c>
      <c r="D472" s="115">
        <f t="shared" si="136"/>
        <v>177125</v>
      </c>
      <c r="E472" s="115">
        <f t="shared" si="136"/>
        <v>83700</v>
      </c>
      <c r="F472" s="115">
        <f t="shared" si="136"/>
        <v>83700</v>
      </c>
    </row>
    <row r="473" spans="1:6" s="18" customFormat="1" ht="53.25" customHeight="1" x14ac:dyDescent="0.2">
      <c r="A473" s="139" t="s">
        <v>112</v>
      </c>
      <c r="B473" s="76" t="s">
        <v>437</v>
      </c>
      <c r="C473" s="72">
        <v>244</v>
      </c>
      <c r="D473" s="115">
        <v>177125</v>
      </c>
      <c r="E473" s="115">
        <v>83700</v>
      </c>
      <c r="F473" s="115">
        <v>83700</v>
      </c>
    </row>
    <row r="474" spans="1:6" s="13" customFormat="1" ht="12.75" x14ac:dyDescent="0.2">
      <c r="A474" s="8" t="s">
        <v>89</v>
      </c>
      <c r="B474" s="70" t="s">
        <v>56</v>
      </c>
      <c r="C474" s="39"/>
      <c r="D474" s="115">
        <f>D476</f>
        <v>36300</v>
      </c>
      <c r="E474" s="115">
        <f>E476</f>
        <v>36300</v>
      </c>
      <c r="F474" s="115">
        <f>F476</f>
        <v>36300</v>
      </c>
    </row>
    <row r="475" spans="1:6" s="13" customFormat="1" ht="25.5" x14ac:dyDescent="0.2">
      <c r="A475" s="7" t="s">
        <v>93</v>
      </c>
      <c r="B475" s="70" t="s">
        <v>56</v>
      </c>
      <c r="C475" s="39">
        <v>200</v>
      </c>
      <c r="D475" s="115">
        <f t="shared" ref="D475:F476" si="137">D476</f>
        <v>36300</v>
      </c>
      <c r="E475" s="115">
        <f t="shared" si="137"/>
        <v>36300</v>
      </c>
      <c r="F475" s="115">
        <f t="shared" si="137"/>
        <v>36300</v>
      </c>
    </row>
    <row r="476" spans="1:6" s="13" customFormat="1" ht="25.5" x14ac:dyDescent="0.2">
      <c r="A476" s="7" t="s">
        <v>73</v>
      </c>
      <c r="B476" s="70" t="s">
        <v>56</v>
      </c>
      <c r="C476" s="39">
        <v>240</v>
      </c>
      <c r="D476" s="115">
        <f t="shared" si="137"/>
        <v>36300</v>
      </c>
      <c r="E476" s="115">
        <f t="shared" si="137"/>
        <v>36300</v>
      </c>
      <c r="F476" s="115">
        <f t="shared" si="137"/>
        <v>36300</v>
      </c>
    </row>
    <row r="477" spans="1:6" s="13" customFormat="1" ht="12.75" x14ac:dyDescent="0.2">
      <c r="A477" s="57" t="s">
        <v>28</v>
      </c>
      <c r="B477" s="70" t="s">
        <v>56</v>
      </c>
      <c r="C477" s="39">
        <v>244</v>
      </c>
      <c r="D477" s="122">
        <v>36300</v>
      </c>
      <c r="E477" s="122">
        <v>36300</v>
      </c>
      <c r="F477" s="122">
        <v>36300</v>
      </c>
    </row>
    <row r="478" spans="1:6" s="18" customFormat="1" ht="60" customHeight="1" x14ac:dyDescent="0.2">
      <c r="A478" s="29" t="s">
        <v>142</v>
      </c>
      <c r="B478" s="30" t="s">
        <v>141</v>
      </c>
      <c r="C478" s="21"/>
      <c r="D478" s="114">
        <f>D487+D479+D483</f>
        <v>6500806.7000000002</v>
      </c>
      <c r="E478" s="114">
        <f t="shared" ref="E478:F478" si="138">E487+E479+E483</f>
        <v>20461.62</v>
      </c>
      <c r="F478" s="114">
        <f t="shared" si="138"/>
        <v>20461.62</v>
      </c>
    </row>
    <row r="479" spans="1:6" s="13" customFormat="1" ht="25.5" x14ac:dyDescent="0.2">
      <c r="A479" s="16" t="s">
        <v>272</v>
      </c>
      <c r="B479" s="80" t="s">
        <v>361</v>
      </c>
      <c r="C479" s="81"/>
      <c r="D479" s="115">
        <f t="shared" ref="D479:F481" si="139">D480</f>
        <v>1430148.63</v>
      </c>
      <c r="E479" s="115">
        <f t="shared" si="139"/>
        <v>0</v>
      </c>
      <c r="F479" s="115">
        <f t="shared" si="139"/>
        <v>0</v>
      </c>
    </row>
    <row r="480" spans="1:6" s="13" customFormat="1" ht="25.5" x14ac:dyDescent="0.2">
      <c r="A480" s="7" t="s">
        <v>93</v>
      </c>
      <c r="B480" s="80" t="s">
        <v>361</v>
      </c>
      <c r="C480" s="82" t="s">
        <v>121</v>
      </c>
      <c r="D480" s="115">
        <f t="shared" si="139"/>
        <v>1430148.63</v>
      </c>
      <c r="E480" s="115">
        <f t="shared" si="139"/>
        <v>0</v>
      </c>
      <c r="F480" s="115">
        <f t="shared" si="139"/>
        <v>0</v>
      </c>
    </row>
    <row r="481" spans="1:6" s="13" customFormat="1" ht="25.5" x14ac:dyDescent="0.2">
      <c r="A481" s="16" t="s">
        <v>249</v>
      </c>
      <c r="B481" s="80" t="s">
        <v>361</v>
      </c>
      <c r="C481" s="81" t="s">
        <v>122</v>
      </c>
      <c r="D481" s="115">
        <f t="shared" si="139"/>
        <v>1430148.63</v>
      </c>
      <c r="E481" s="115">
        <f t="shared" si="139"/>
        <v>0</v>
      </c>
      <c r="F481" s="115">
        <f t="shared" si="139"/>
        <v>0</v>
      </c>
    </row>
    <row r="482" spans="1:6" s="13" customFormat="1" ht="12.75" x14ac:dyDescent="0.2">
      <c r="A482" s="16" t="s">
        <v>28</v>
      </c>
      <c r="B482" s="80" t="s">
        <v>361</v>
      </c>
      <c r="C482" s="81" t="s">
        <v>76</v>
      </c>
      <c r="D482" s="115">
        <f>55099.99+1375048.64</f>
        <v>1430148.63</v>
      </c>
      <c r="E482" s="115"/>
      <c r="F482" s="115"/>
    </row>
    <row r="483" spans="1:6" s="166" customFormat="1" ht="51" x14ac:dyDescent="0.2">
      <c r="A483" s="172" t="s">
        <v>517</v>
      </c>
      <c r="B483" s="194" t="s">
        <v>516</v>
      </c>
      <c r="C483" s="195"/>
      <c r="D483" s="165">
        <f>D484</f>
        <v>28325</v>
      </c>
      <c r="E483" s="165">
        <f t="shared" ref="E483:F483" si="140">E484</f>
        <v>20461.62</v>
      </c>
      <c r="F483" s="165">
        <f t="shared" si="140"/>
        <v>20461.62</v>
      </c>
    </row>
    <row r="484" spans="1:6" s="166" customFormat="1" ht="25.5" x14ac:dyDescent="0.2">
      <c r="A484" s="172" t="s">
        <v>93</v>
      </c>
      <c r="B484" s="194" t="s">
        <v>516</v>
      </c>
      <c r="C484" s="195" t="s">
        <v>121</v>
      </c>
      <c r="D484" s="165">
        <f>D485</f>
        <v>28325</v>
      </c>
      <c r="E484" s="165">
        <f t="shared" ref="E484:F484" si="141">E485</f>
        <v>20461.62</v>
      </c>
      <c r="F484" s="165">
        <f t="shared" si="141"/>
        <v>20461.62</v>
      </c>
    </row>
    <row r="485" spans="1:6" s="166" customFormat="1" ht="25.5" x14ac:dyDescent="0.2">
      <c r="A485" s="172" t="s">
        <v>249</v>
      </c>
      <c r="B485" s="194" t="s">
        <v>516</v>
      </c>
      <c r="C485" s="195" t="s">
        <v>122</v>
      </c>
      <c r="D485" s="165">
        <f>D486</f>
        <v>28325</v>
      </c>
      <c r="E485" s="165">
        <f t="shared" ref="E485:F485" si="142">E486</f>
        <v>20461.62</v>
      </c>
      <c r="F485" s="165">
        <f t="shared" si="142"/>
        <v>20461.62</v>
      </c>
    </row>
    <row r="486" spans="1:6" s="166" customFormat="1" ht="12.75" x14ac:dyDescent="0.2">
      <c r="A486" s="172" t="s">
        <v>112</v>
      </c>
      <c r="B486" s="194" t="s">
        <v>516</v>
      </c>
      <c r="C486" s="195" t="s">
        <v>76</v>
      </c>
      <c r="D486" s="165">
        <v>28325</v>
      </c>
      <c r="E486" s="165">
        <v>20461.62</v>
      </c>
      <c r="F486" s="165">
        <v>20461.62</v>
      </c>
    </row>
    <row r="487" spans="1:6" s="166" customFormat="1" ht="41.25" customHeight="1" x14ac:dyDescent="0.2">
      <c r="A487" s="172" t="s">
        <v>520</v>
      </c>
      <c r="B487" s="194" t="s">
        <v>518</v>
      </c>
      <c r="C487" s="195"/>
      <c r="D487" s="165">
        <f>D488+D492</f>
        <v>5042333.07</v>
      </c>
      <c r="E487" s="165">
        <f t="shared" ref="E487:F487" si="143">E488+E492</f>
        <v>0</v>
      </c>
      <c r="F487" s="165">
        <f t="shared" si="143"/>
        <v>0</v>
      </c>
    </row>
    <row r="488" spans="1:6" s="13" customFormat="1" ht="33.75" customHeight="1" x14ac:dyDescent="0.2">
      <c r="A488" s="7" t="s">
        <v>143</v>
      </c>
      <c r="B488" s="202" t="s">
        <v>529</v>
      </c>
      <c r="C488" s="39"/>
      <c r="D488" s="115">
        <f>D489</f>
        <v>0</v>
      </c>
      <c r="E488" s="115">
        <f t="shared" ref="E488:F488" si="144">E489</f>
        <v>0</v>
      </c>
      <c r="F488" s="115">
        <f t="shared" si="144"/>
        <v>0</v>
      </c>
    </row>
    <row r="489" spans="1:6" s="13" customFormat="1" ht="25.5" x14ac:dyDescent="0.2">
      <c r="A489" s="7" t="s">
        <v>93</v>
      </c>
      <c r="B489" s="202" t="s">
        <v>529</v>
      </c>
      <c r="C489" s="39">
        <v>200</v>
      </c>
      <c r="D489" s="115">
        <f>D490</f>
        <v>0</v>
      </c>
      <c r="E489" s="115">
        <f t="shared" ref="E489:F489" si="145">E490</f>
        <v>0</v>
      </c>
      <c r="F489" s="115">
        <f t="shared" si="145"/>
        <v>0</v>
      </c>
    </row>
    <row r="490" spans="1:6" s="13" customFormat="1" ht="25.5" x14ac:dyDescent="0.2">
      <c r="A490" s="7" t="s">
        <v>73</v>
      </c>
      <c r="B490" s="202" t="s">
        <v>529</v>
      </c>
      <c r="C490" s="39">
        <v>240</v>
      </c>
      <c r="D490" s="115">
        <f>D491</f>
        <v>0</v>
      </c>
      <c r="E490" s="115">
        <f t="shared" ref="E490:F490" si="146">E491</f>
        <v>0</v>
      </c>
      <c r="F490" s="115">
        <f t="shared" si="146"/>
        <v>0</v>
      </c>
    </row>
    <row r="491" spans="1:6" s="13" customFormat="1" ht="12.75" x14ac:dyDescent="0.2">
      <c r="A491" s="57" t="s">
        <v>28</v>
      </c>
      <c r="B491" s="202" t="s">
        <v>529</v>
      </c>
      <c r="C491" s="39">
        <v>244</v>
      </c>
      <c r="D491" s="115"/>
      <c r="E491" s="115"/>
      <c r="F491" s="115"/>
    </row>
    <row r="492" spans="1:6" s="166" customFormat="1" ht="30" customHeight="1" x14ac:dyDescent="0.2">
      <c r="A492" s="205" t="s">
        <v>143</v>
      </c>
      <c r="B492" s="192" t="s">
        <v>519</v>
      </c>
      <c r="C492" s="168"/>
      <c r="D492" s="165">
        <f t="shared" ref="D492:D493" si="147">D493</f>
        <v>5042333.07</v>
      </c>
      <c r="E492" s="165">
        <f t="shared" ref="E492:E493" si="148">E493</f>
        <v>0</v>
      </c>
      <c r="F492" s="165">
        <f t="shared" ref="F492:F493" si="149">F493</f>
        <v>0</v>
      </c>
    </row>
    <row r="493" spans="1:6" s="166" customFormat="1" ht="25.5" x14ac:dyDescent="0.2">
      <c r="A493" s="205" t="s">
        <v>93</v>
      </c>
      <c r="B493" s="192" t="s">
        <v>519</v>
      </c>
      <c r="C493" s="168">
        <v>200</v>
      </c>
      <c r="D493" s="165">
        <f t="shared" si="147"/>
        <v>5042333.07</v>
      </c>
      <c r="E493" s="165">
        <f t="shared" si="148"/>
        <v>0</v>
      </c>
      <c r="F493" s="165">
        <f t="shared" si="149"/>
        <v>0</v>
      </c>
    </row>
    <row r="494" spans="1:6" s="166" customFormat="1" ht="25.5" x14ac:dyDescent="0.2">
      <c r="A494" s="205" t="s">
        <v>73</v>
      </c>
      <c r="B494" s="192" t="s">
        <v>519</v>
      </c>
      <c r="C494" s="168">
        <v>240</v>
      </c>
      <c r="D494" s="165">
        <f>D495</f>
        <v>5042333.07</v>
      </c>
      <c r="E494" s="165">
        <f t="shared" ref="E494:F494" si="150">E495</f>
        <v>0</v>
      </c>
      <c r="F494" s="165">
        <f t="shared" si="150"/>
        <v>0</v>
      </c>
    </row>
    <row r="495" spans="1:6" s="166" customFormat="1" ht="12.75" x14ac:dyDescent="0.2">
      <c r="A495" s="205" t="s">
        <v>28</v>
      </c>
      <c r="B495" s="192" t="s">
        <v>519</v>
      </c>
      <c r="C495" s="168">
        <v>244</v>
      </c>
      <c r="D495" s="165">
        <v>5042333.07</v>
      </c>
      <c r="E495" s="165"/>
      <c r="F495" s="165"/>
    </row>
    <row r="496" spans="1:6" s="18" customFormat="1" ht="60" customHeight="1" x14ac:dyDescent="0.2">
      <c r="A496" s="79" t="s">
        <v>360</v>
      </c>
      <c r="B496" s="30" t="s">
        <v>316</v>
      </c>
      <c r="C496" s="21"/>
      <c r="D496" s="114">
        <f>D497+D501+D510</f>
        <v>46491098.280000001</v>
      </c>
      <c r="E496" s="114">
        <f>E497+E501+E510</f>
        <v>0</v>
      </c>
      <c r="F496" s="114">
        <f>F497+F501+F510</f>
        <v>0</v>
      </c>
    </row>
    <row r="497" spans="1:6" s="13" customFormat="1" ht="38.25" x14ac:dyDescent="0.2">
      <c r="A497" s="50" t="s">
        <v>317</v>
      </c>
      <c r="B497" s="64" t="s">
        <v>318</v>
      </c>
      <c r="C497" s="78"/>
      <c r="D497" s="115">
        <f>D498</f>
        <v>0</v>
      </c>
      <c r="E497" s="115">
        <f t="shared" ref="E497:F499" si="151">E498</f>
        <v>0</v>
      </c>
      <c r="F497" s="115">
        <f t="shared" si="151"/>
        <v>0</v>
      </c>
    </row>
    <row r="498" spans="1:6" s="13" customFormat="1" ht="25.5" x14ac:dyDescent="0.2">
      <c r="A498" s="7" t="s">
        <v>91</v>
      </c>
      <c r="B498" s="64" t="s">
        <v>318</v>
      </c>
      <c r="C498" s="3">
        <v>400</v>
      </c>
      <c r="D498" s="115">
        <f>D499</f>
        <v>0</v>
      </c>
      <c r="E498" s="115">
        <f t="shared" si="151"/>
        <v>0</v>
      </c>
      <c r="F498" s="115">
        <f t="shared" si="151"/>
        <v>0</v>
      </c>
    </row>
    <row r="499" spans="1:6" s="13" customFormat="1" ht="12.75" x14ac:dyDescent="0.2">
      <c r="A499" s="50" t="s">
        <v>92</v>
      </c>
      <c r="B499" s="64" t="s">
        <v>318</v>
      </c>
      <c r="C499" s="52">
        <v>410</v>
      </c>
      <c r="D499" s="115">
        <f>D500</f>
        <v>0</v>
      </c>
      <c r="E499" s="115">
        <f t="shared" si="151"/>
        <v>0</v>
      </c>
      <c r="F499" s="115">
        <f t="shared" si="151"/>
        <v>0</v>
      </c>
    </row>
    <row r="500" spans="1:6" s="13" customFormat="1" ht="25.5" x14ac:dyDescent="0.2">
      <c r="A500" s="50" t="s">
        <v>119</v>
      </c>
      <c r="B500" s="64" t="s">
        <v>318</v>
      </c>
      <c r="C500" s="52">
        <v>414</v>
      </c>
      <c r="D500" s="115">
        <v>0</v>
      </c>
      <c r="E500" s="115">
        <v>0</v>
      </c>
      <c r="F500" s="115">
        <v>0</v>
      </c>
    </row>
    <row r="501" spans="1:6" s="13" customFormat="1" ht="12.75" x14ac:dyDescent="0.2">
      <c r="A501" s="50" t="s">
        <v>356</v>
      </c>
      <c r="B501" s="64" t="s">
        <v>358</v>
      </c>
      <c r="C501" s="52"/>
      <c r="D501" s="115">
        <f>D502+D506</f>
        <v>45921098.280000001</v>
      </c>
      <c r="E501" s="115">
        <f t="shared" ref="E501:F501" si="152">E502+E506</f>
        <v>0</v>
      </c>
      <c r="F501" s="115">
        <f t="shared" si="152"/>
        <v>0</v>
      </c>
    </row>
    <row r="502" spans="1:6" s="13" customFormat="1" ht="25.5" x14ac:dyDescent="0.2">
      <c r="A502" s="50" t="s">
        <v>357</v>
      </c>
      <c r="B502" s="149" t="s">
        <v>530</v>
      </c>
      <c r="C502" s="52"/>
      <c r="D502" s="115">
        <f t="shared" ref="D502:F504" si="153">D503</f>
        <v>0</v>
      </c>
      <c r="E502" s="115">
        <f t="shared" si="153"/>
        <v>0</v>
      </c>
      <c r="F502" s="115">
        <f t="shared" si="153"/>
        <v>0</v>
      </c>
    </row>
    <row r="503" spans="1:6" s="13" customFormat="1" ht="25.5" x14ac:dyDescent="0.2">
      <c r="A503" s="50" t="s">
        <v>91</v>
      </c>
      <c r="B503" s="149" t="s">
        <v>530</v>
      </c>
      <c r="C503" s="52">
        <v>400</v>
      </c>
      <c r="D503" s="115">
        <f t="shared" si="153"/>
        <v>0</v>
      </c>
      <c r="E503" s="115">
        <f t="shared" si="153"/>
        <v>0</v>
      </c>
      <c r="F503" s="115">
        <f t="shared" si="153"/>
        <v>0</v>
      </c>
    </row>
    <row r="504" spans="1:6" s="13" customFormat="1" ht="12.75" x14ac:dyDescent="0.2">
      <c r="A504" s="50" t="s">
        <v>92</v>
      </c>
      <c r="B504" s="149" t="s">
        <v>530</v>
      </c>
      <c r="C504" s="52">
        <v>410</v>
      </c>
      <c r="D504" s="115">
        <f t="shared" si="153"/>
        <v>0</v>
      </c>
      <c r="E504" s="115">
        <f t="shared" si="153"/>
        <v>0</v>
      </c>
      <c r="F504" s="115">
        <f t="shared" si="153"/>
        <v>0</v>
      </c>
    </row>
    <row r="505" spans="1:6" s="13" customFormat="1" ht="25.5" x14ac:dyDescent="0.2">
      <c r="A505" s="50" t="s">
        <v>119</v>
      </c>
      <c r="B505" s="149" t="s">
        <v>530</v>
      </c>
      <c r="C505" s="52">
        <v>414</v>
      </c>
      <c r="D505" s="115"/>
      <c r="E505" s="115"/>
      <c r="F505" s="115"/>
    </row>
    <row r="506" spans="1:6" s="166" customFormat="1" ht="30" customHeight="1" x14ac:dyDescent="0.2">
      <c r="A506" s="206" t="s">
        <v>357</v>
      </c>
      <c r="B506" s="186" t="s">
        <v>508</v>
      </c>
      <c r="C506" s="207"/>
      <c r="D506" s="165">
        <f t="shared" ref="D506:D507" si="154">D507</f>
        <v>45921098.280000001</v>
      </c>
      <c r="E506" s="165">
        <f t="shared" ref="E506:E507" si="155">E507</f>
        <v>0</v>
      </c>
      <c r="F506" s="165">
        <f t="shared" ref="F506:F507" si="156">F507</f>
        <v>0</v>
      </c>
    </row>
    <row r="507" spans="1:6" s="166" customFormat="1" ht="25.5" x14ac:dyDescent="0.2">
      <c r="A507" s="206" t="s">
        <v>91</v>
      </c>
      <c r="B507" s="186" t="s">
        <v>508</v>
      </c>
      <c r="C507" s="207">
        <v>400</v>
      </c>
      <c r="D507" s="165">
        <f t="shared" si="154"/>
        <v>45921098.280000001</v>
      </c>
      <c r="E507" s="165">
        <f t="shared" si="155"/>
        <v>0</v>
      </c>
      <c r="F507" s="165">
        <f t="shared" si="156"/>
        <v>0</v>
      </c>
    </row>
    <row r="508" spans="1:6" s="166" customFormat="1" ht="12.75" x14ac:dyDescent="0.2">
      <c r="A508" s="206" t="s">
        <v>92</v>
      </c>
      <c r="B508" s="186" t="s">
        <v>508</v>
      </c>
      <c r="C508" s="207">
        <v>410</v>
      </c>
      <c r="D508" s="165">
        <f>D509</f>
        <v>45921098.280000001</v>
      </c>
      <c r="E508" s="165">
        <f t="shared" ref="E508:F508" si="157">E509</f>
        <v>0</v>
      </c>
      <c r="F508" s="165">
        <f t="shared" si="157"/>
        <v>0</v>
      </c>
    </row>
    <row r="509" spans="1:6" s="166" customFormat="1" ht="25.5" x14ac:dyDescent="0.2">
      <c r="A509" s="206" t="s">
        <v>119</v>
      </c>
      <c r="B509" s="186" t="s">
        <v>508</v>
      </c>
      <c r="C509" s="207">
        <v>414</v>
      </c>
      <c r="D509" s="165">
        <v>45921098.280000001</v>
      </c>
      <c r="E509" s="165"/>
      <c r="F509" s="165"/>
    </row>
    <row r="510" spans="1:6" s="13" customFormat="1" ht="25.5" x14ac:dyDescent="0.2">
      <c r="A510" s="50" t="s">
        <v>209</v>
      </c>
      <c r="B510" s="64" t="s">
        <v>359</v>
      </c>
      <c r="C510" s="52"/>
      <c r="D510" s="115">
        <f>D514+D511</f>
        <v>570000</v>
      </c>
      <c r="E510" s="115">
        <f>E514+E511</f>
        <v>0</v>
      </c>
      <c r="F510" s="115">
        <f>F514+F511</f>
        <v>0</v>
      </c>
    </row>
    <row r="511" spans="1:6" s="13" customFormat="1" ht="25.5" x14ac:dyDescent="0.2">
      <c r="A511" s="7" t="s">
        <v>93</v>
      </c>
      <c r="B511" s="64" t="s">
        <v>359</v>
      </c>
      <c r="C511" s="52">
        <v>200</v>
      </c>
      <c r="D511" s="140">
        <f t="shared" ref="D511:F512" si="158">D512</f>
        <v>70000</v>
      </c>
      <c r="E511" s="140">
        <f t="shared" si="158"/>
        <v>0</v>
      </c>
      <c r="F511" s="140">
        <f t="shared" si="158"/>
        <v>0</v>
      </c>
    </row>
    <row r="512" spans="1:6" s="13" customFormat="1" ht="25.5" x14ac:dyDescent="0.2">
      <c r="A512" s="7" t="s">
        <v>73</v>
      </c>
      <c r="B512" s="64" t="s">
        <v>359</v>
      </c>
      <c r="C512" s="52">
        <v>240</v>
      </c>
      <c r="D512" s="140">
        <f t="shared" si="158"/>
        <v>70000</v>
      </c>
      <c r="E512" s="140">
        <f t="shared" si="158"/>
        <v>0</v>
      </c>
      <c r="F512" s="140">
        <f t="shared" si="158"/>
        <v>0</v>
      </c>
    </row>
    <row r="513" spans="1:6" s="13" customFormat="1" ht="12.75" x14ac:dyDescent="0.2">
      <c r="A513" s="7" t="s">
        <v>28</v>
      </c>
      <c r="B513" s="64" t="s">
        <v>359</v>
      </c>
      <c r="C513" s="52">
        <v>244</v>
      </c>
      <c r="D513" s="140">
        <v>70000</v>
      </c>
      <c r="E513" s="140">
        <v>0</v>
      </c>
      <c r="F513" s="140">
        <v>0</v>
      </c>
    </row>
    <row r="514" spans="1:6" s="13" customFormat="1" ht="25.5" x14ac:dyDescent="0.2">
      <c r="A514" s="7" t="s">
        <v>91</v>
      </c>
      <c r="B514" s="64" t="s">
        <v>359</v>
      </c>
      <c r="C514" s="52">
        <v>400</v>
      </c>
      <c r="D514" s="115">
        <f t="shared" ref="D514:F515" si="159">D515</f>
        <v>500000</v>
      </c>
      <c r="E514" s="115">
        <f t="shared" si="159"/>
        <v>0</v>
      </c>
      <c r="F514" s="115">
        <f t="shared" si="159"/>
        <v>0</v>
      </c>
    </row>
    <row r="515" spans="1:6" s="13" customFormat="1" ht="12.75" x14ac:dyDescent="0.2">
      <c r="A515" s="50" t="s">
        <v>92</v>
      </c>
      <c r="B515" s="64" t="s">
        <v>359</v>
      </c>
      <c r="C515" s="52">
        <v>410</v>
      </c>
      <c r="D515" s="115">
        <f t="shared" si="159"/>
        <v>500000</v>
      </c>
      <c r="E515" s="115">
        <f t="shared" si="159"/>
        <v>0</v>
      </c>
      <c r="F515" s="115">
        <f t="shared" si="159"/>
        <v>0</v>
      </c>
    </row>
    <row r="516" spans="1:6" s="13" customFormat="1" ht="25.5" x14ac:dyDescent="0.2">
      <c r="A516" s="50" t="s">
        <v>119</v>
      </c>
      <c r="B516" s="64" t="s">
        <v>359</v>
      </c>
      <c r="C516" s="52">
        <v>414</v>
      </c>
      <c r="D516" s="115">
        <v>500000</v>
      </c>
      <c r="E516" s="115"/>
      <c r="F516" s="115"/>
    </row>
    <row r="517" spans="1:6" s="18" customFormat="1" ht="40.5" x14ac:dyDescent="0.2">
      <c r="A517" s="29" t="s">
        <v>322</v>
      </c>
      <c r="B517" s="30" t="s">
        <v>57</v>
      </c>
      <c r="C517" s="21"/>
      <c r="D517" s="114">
        <f>D518+D522</f>
        <v>14122481</v>
      </c>
      <c r="E517" s="114">
        <f>E518+E522</f>
        <v>1300000</v>
      </c>
      <c r="F517" s="114">
        <f>F518+F522</f>
        <v>1300000</v>
      </c>
    </row>
    <row r="518" spans="1:6" s="18" customFormat="1" ht="25.5" x14ac:dyDescent="0.2">
      <c r="A518" s="7" t="s">
        <v>119</v>
      </c>
      <c r="B518" s="71" t="s">
        <v>353</v>
      </c>
      <c r="C518" s="105"/>
      <c r="D518" s="115">
        <f t="shared" ref="D518:F519" si="160">D519</f>
        <v>3262464</v>
      </c>
      <c r="E518" s="115">
        <f t="shared" si="160"/>
        <v>1300000</v>
      </c>
      <c r="F518" s="115">
        <f t="shared" si="160"/>
        <v>1300000</v>
      </c>
    </row>
    <row r="519" spans="1:6" s="18" customFormat="1" ht="25.5" x14ac:dyDescent="0.2">
      <c r="A519" s="7" t="s">
        <v>91</v>
      </c>
      <c r="B519" s="71" t="s">
        <v>353</v>
      </c>
      <c r="C519" s="72">
        <v>400</v>
      </c>
      <c r="D519" s="115">
        <f t="shared" si="160"/>
        <v>3262464</v>
      </c>
      <c r="E519" s="115">
        <f t="shared" si="160"/>
        <v>1300000</v>
      </c>
      <c r="F519" s="115">
        <f t="shared" si="160"/>
        <v>1300000</v>
      </c>
    </row>
    <row r="520" spans="1:6" s="18" customFormat="1" ht="12.75" x14ac:dyDescent="0.2">
      <c r="A520" s="7" t="s">
        <v>92</v>
      </c>
      <c r="B520" s="71" t="s">
        <v>353</v>
      </c>
      <c r="C520" s="72">
        <v>410</v>
      </c>
      <c r="D520" s="115">
        <f>D521</f>
        <v>3262464</v>
      </c>
      <c r="E520" s="115">
        <v>1300000</v>
      </c>
      <c r="F520" s="115">
        <f>F521</f>
        <v>1300000</v>
      </c>
    </row>
    <row r="521" spans="1:6" s="18" customFormat="1" ht="25.5" x14ac:dyDescent="0.2">
      <c r="A521" s="7" t="s">
        <v>119</v>
      </c>
      <c r="B521" s="71" t="s">
        <v>353</v>
      </c>
      <c r="C521" s="72">
        <v>414</v>
      </c>
      <c r="D521" s="115">
        <f>3516000-253536</f>
        <v>3262464</v>
      </c>
      <c r="E521" s="115">
        <v>1300000</v>
      </c>
      <c r="F521" s="115">
        <v>1300000</v>
      </c>
    </row>
    <row r="522" spans="1:6" s="18" customFormat="1" ht="38.25" x14ac:dyDescent="0.2">
      <c r="A522" s="73" t="s">
        <v>354</v>
      </c>
      <c r="B522" s="74" t="s">
        <v>355</v>
      </c>
      <c r="C522" s="72"/>
      <c r="D522" s="115">
        <f>D523+D532+D541</f>
        <v>10860017</v>
      </c>
      <c r="E522" s="115">
        <f>E523+E532+E541</f>
        <v>0</v>
      </c>
      <c r="F522" s="115">
        <f>F523+F532+F541</f>
        <v>0</v>
      </c>
    </row>
    <row r="523" spans="1:6" s="13" customFormat="1" ht="38.25" x14ac:dyDescent="0.2">
      <c r="A523" s="16" t="s">
        <v>452</v>
      </c>
      <c r="B523" s="64" t="s">
        <v>118</v>
      </c>
      <c r="C523" s="5"/>
      <c r="D523" s="115">
        <f>D528+D530+D524</f>
        <v>10641271.199999999</v>
      </c>
      <c r="E523" s="115">
        <f>E528+E530</f>
        <v>0</v>
      </c>
      <c r="F523" s="115">
        <f>F528+F530</f>
        <v>0</v>
      </c>
    </row>
    <row r="524" spans="1:6" s="13" customFormat="1" ht="12.75" x14ac:dyDescent="0.2">
      <c r="A524" s="7" t="s">
        <v>97</v>
      </c>
      <c r="B524" s="64" t="s">
        <v>118</v>
      </c>
      <c r="C524" s="65">
        <v>300</v>
      </c>
      <c r="D524" s="115">
        <f t="shared" ref="D524:F525" si="161">D525</f>
        <v>3353991.2</v>
      </c>
      <c r="E524" s="115">
        <f t="shared" si="161"/>
        <v>0</v>
      </c>
      <c r="F524" s="115">
        <f t="shared" si="161"/>
        <v>0</v>
      </c>
    </row>
    <row r="525" spans="1:6" s="13" customFormat="1" ht="25.5" x14ac:dyDescent="0.2">
      <c r="A525" s="32" t="s">
        <v>83</v>
      </c>
      <c r="B525" s="64" t="s">
        <v>118</v>
      </c>
      <c r="C525" s="65">
        <v>320</v>
      </c>
      <c r="D525" s="115">
        <f t="shared" si="161"/>
        <v>3353991.2</v>
      </c>
      <c r="E525" s="115">
        <f t="shared" si="161"/>
        <v>0</v>
      </c>
      <c r="F525" s="115">
        <f t="shared" si="161"/>
        <v>0</v>
      </c>
    </row>
    <row r="526" spans="1:6" s="13" customFormat="1" ht="12.75" x14ac:dyDescent="0.2">
      <c r="A526" s="32" t="s">
        <v>273</v>
      </c>
      <c r="B526" s="64" t="s">
        <v>118</v>
      </c>
      <c r="C526" s="3">
        <v>322</v>
      </c>
      <c r="D526" s="115">
        <v>3353991.2</v>
      </c>
      <c r="E526" s="115">
        <v>0</v>
      </c>
      <c r="F526" s="115">
        <v>0</v>
      </c>
    </row>
    <row r="527" spans="1:6" s="13" customFormat="1" ht="25.5" x14ac:dyDescent="0.2">
      <c r="A527" s="16" t="s">
        <v>91</v>
      </c>
      <c r="B527" s="64" t="s">
        <v>118</v>
      </c>
      <c r="C527" s="76">
        <v>400</v>
      </c>
      <c r="D527" s="115">
        <f t="shared" ref="D527:F528" si="162">D528</f>
        <v>0</v>
      </c>
      <c r="E527" s="115">
        <f t="shared" si="162"/>
        <v>0</v>
      </c>
      <c r="F527" s="115">
        <f t="shared" si="162"/>
        <v>0</v>
      </c>
    </row>
    <row r="528" spans="1:6" s="13" customFormat="1" ht="12.75" x14ac:dyDescent="0.2">
      <c r="A528" s="16" t="s">
        <v>92</v>
      </c>
      <c r="B528" s="64" t="s">
        <v>118</v>
      </c>
      <c r="C528" s="76">
        <v>410</v>
      </c>
      <c r="D528" s="115">
        <f>D529</f>
        <v>0</v>
      </c>
      <c r="E528" s="115">
        <f t="shared" si="162"/>
        <v>0</v>
      </c>
      <c r="F528" s="115">
        <f t="shared" si="162"/>
        <v>0</v>
      </c>
    </row>
    <row r="529" spans="1:6" s="13" customFormat="1" ht="39" customHeight="1" x14ac:dyDescent="0.2">
      <c r="A529" s="16" t="s">
        <v>230</v>
      </c>
      <c r="B529" s="64" t="s">
        <v>118</v>
      </c>
      <c r="C529" s="193" t="s">
        <v>231</v>
      </c>
      <c r="D529" s="115">
        <v>0</v>
      </c>
      <c r="E529" s="115">
        <v>0</v>
      </c>
      <c r="F529" s="115">
        <v>0</v>
      </c>
    </row>
    <row r="530" spans="1:6" s="13" customFormat="1" ht="12.75" x14ac:dyDescent="0.2">
      <c r="A530" s="9" t="s">
        <v>194</v>
      </c>
      <c r="B530" s="64" t="s">
        <v>118</v>
      </c>
      <c r="C530" s="5">
        <v>800</v>
      </c>
      <c r="D530" s="115">
        <f>D531</f>
        <v>7287280</v>
      </c>
      <c r="E530" s="115">
        <f>E531</f>
        <v>0</v>
      </c>
      <c r="F530" s="115">
        <f>F531</f>
        <v>0</v>
      </c>
    </row>
    <row r="531" spans="1:6" s="13" customFormat="1" ht="12.75" x14ac:dyDescent="0.2">
      <c r="A531" s="7" t="s">
        <v>184</v>
      </c>
      <c r="B531" s="64" t="s">
        <v>118</v>
      </c>
      <c r="C531" s="5">
        <v>850</v>
      </c>
      <c r="D531" s="121">
        <v>7287280</v>
      </c>
      <c r="E531" s="121">
        <v>0</v>
      </c>
      <c r="F531" s="121">
        <v>0</v>
      </c>
    </row>
    <row r="532" spans="1:6" s="13" customFormat="1" ht="38.25" x14ac:dyDescent="0.2">
      <c r="A532" s="16" t="s">
        <v>453</v>
      </c>
      <c r="B532" s="64" t="s">
        <v>120</v>
      </c>
      <c r="C532" s="76"/>
      <c r="D532" s="115">
        <f>D537+D539+D533</f>
        <v>209732.8</v>
      </c>
      <c r="E532" s="115">
        <f>E537+E539+E533</f>
        <v>0</v>
      </c>
      <c r="F532" s="115">
        <f>F537+F539+F533</f>
        <v>0</v>
      </c>
    </row>
    <row r="533" spans="1:6" s="13" customFormat="1" ht="12.75" x14ac:dyDescent="0.2">
      <c r="A533" s="7" t="s">
        <v>97</v>
      </c>
      <c r="B533" s="64" t="s">
        <v>120</v>
      </c>
      <c r="C533" s="65">
        <v>300</v>
      </c>
      <c r="D533" s="115">
        <f t="shared" ref="D533:F534" si="163">D534</f>
        <v>68448.800000000003</v>
      </c>
      <c r="E533" s="115">
        <f t="shared" si="163"/>
        <v>0</v>
      </c>
      <c r="F533" s="115">
        <f t="shared" si="163"/>
        <v>0</v>
      </c>
    </row>
    <row r="534" spans="1:6" s="13" customFormat="1" ht="25.5" x14ac:dyDescent="0.2">
      <c r="A534" s="32" t="s">
        <v>83</v>
      </c>
      <c r="B534" s="64" t="s">
        <v>120</v>
      </c>
      <c r="C534" s="65">
        <v>320</v>
      </c>
      <c r="D534" s="115">
        <f t="shared" si="163"/>
        <v>68448.800000000003</v>
      </c>
      <c r="E534" s="115">
        <f t="shared" si="163"/>
        <v>0</v>
      </c>
      <c r="F534" s="115">
        <f t="shared" si="163"/>
        <v>0</v>
      </c>
    </row>
    <row r="535" spans="1:6" s="13" customFormat="1" ht="12.75" x14ac:dyDescent="0.2">
      <c r="A535" s="32" t="s">
        <v>273</v>
      </c>
      <c r="B535" s="64" t="s">
        <v>120</v>
      </c>
      <c r="C535" s="3">
        <v>322</v>
      </c>
      <c r="D535" s="121">
        <v>68448.800000000003</v>
      </c>
      <c r="E535" s="121">
        <v>0</v>
      </c>
      <c r="F535" s="121">
        <v>0</v>
      </c>
    </row>
    <row r="536" spans="1:6" s="13" customFormat="1" ht="25.5" x14ac:dyDescent="0.2">
      <c r="A536" s="16" t="s">
        <v>91</v>
      </c>
      <c r="B536" s="64" t="s">
        <v>120</v>
      </c>
      <c r="C536" s="76">
        <v>400</v>
      </c>
      <c r="D536" s="115">
        <f t="shared" ref="D536:F537" si="164">D537</f>
        <v>141284</v>
      </c>
      <c r="E536" s="115">
        <f t="shared" si="164"/>
        <v>0</v>
      </c>
      <c r="F536" s="115">
        <f t="shared" si="164"/>
        <v>0</v>
      </c>
    </row>
    <row r="537" spans="1:6" s="13" customFormat="1" ht="12.75" x14ac:dyDescent="0.2">
      <c r="A537" s="16" t="s">
        <v>92</v>
      </c>
      <c r="B537" s="64" t="s">
        <v>120</v>
      </c>
      <c r="C537" s="76">
        <v>410</v>
      </c>
      <c r="D537" s="115">
        <f>D538</f>
        <v>141284</v>
      </c>
      <c r="E537" s="115">
        <f t="shared" si="164"/>
        <v>0</v>
      </c>
      <c r="F537" s="115">
        <f t="shared" si="164"/>
        <v>0</v>
      </c>
    </row>
    <row r="538" spans="1:6" s="13" customFormat="1" ht="39" customHeight="1" x14ac:dyDescent="0.2">
      <c r="A538" s="16" t="s">
        <v>230</v>
      </c>
      <c r="B538" s="64" t="s">
        <v>120</v>
      </c>
      <c r="C538" s="193" t="s">
        <v>231</v>
      </c>
      <c r="D538" s="115">
        <v>141284</v>
      </c>
      <c r="E538" s="115">
        <v>0</v>
      </c>
      <c r="F538" s="115">
        <v>0</v>
      </c>
    </row>
    <row r="539" spans="1:6" s="13" customFormat="1" ht="12.75" x14ac:dyDescent="0.2">
      <c r="A539" s="9" t="s">
        <v>194</v>
      </c>
      <c r="B539" s="64" t="s">
        <v>120</v>
      </c>
      <c r="C539" s="5">
        <v>800</v>
      </c>
      <c r="D539" s="115">
        <f>D540</f>
        <v>0</v>
      </c>
      <c r="E539" s="115">
        <f>E540</f>
        <v>0</v>
      </c>
      <c r="F539" s="115">
        <f>F540</f>
        <v>0</v>
      </c>
    </row>
    <row r="540" spans="1:6" s="13" customFormat="1" ht="12.75" x14ac:dyDescent="0.2">
      <c r="A540" s="7" t="s">
        <v>184</v>
      </c>
      <c r="B540" s="64" t="s">
        <v>120</v>
      </c>
      <c r="C540" s="5">
        <v>850</v>
      </c>
      <c r="D540" s="121">
        <v>0</v>
      </c>
      <c r="E540" s="121">
        <v>0</v>
      </c>
      <c r="F540" s="121">
        <v>0</v>
      </c>
    </row>
    <row r="541" spans="1:6" s="13" customFormat="1" ht="63.75" x14ac:dyDescent="0.2">
      <c r="A541" s="57" t="s">
        <v>90</v>
      </c>
      <c r="B541" s="70" t="s">
        <v>58</v>
      </c>
      <c r="C541" s="39"/>
      <c r="D541" s="115">
        <f>D543+D545</f>
        <v>9013</v>
      </c>
      <c r="E541" s="115">
        <f>E543+E545</f>
        <v>0</v>
      </c>
      <c r="F541" s="115">
        <f>F543+F545</f>
        <v>0</v>
      </c>
    </row>
    <row r="542" spans="1:6" s="13" customFormat="1" ht="25.5" x14ac:dyDescent="0.2">
      <c r="A542" s="57" t="s">
        <v>91</v>
      </c>
      <c r="B542" s="70" t="s">
        <v>58</v>
      </c>
      <c r="C542" s="39">
        <v>400</v>
      </c>
      <c r="D542" s="115">
        <f t="shared" ref="D542:F543" si="165">D543</f>
        <v>9013</v>
      </c>
      <c r="E542" s="115">
        <f t="shared" si="165"/>
        <v>0</v>
      </c>
      <c r="F542" s="115">
        <f t="shared" si="165"/>
        <v>0</v>
      </c>
    </row>
    <row r="543" spans="1:6" s="13" customFormat="1" ht="12.75" x14ac:dyDescent="0.2">
      <c r="A543" s="77" t="s">
        <v>92</v>
      </c>
      <c r="B543" s="70" t="s">
        <v>58</v>
      </c>
      <c r="C543" s="39">
        <v>410</v>
      </c>
      <c r="D543" s="115">
        <f t="shared" si="165"/>
        <v>9013</v>
      </c>
      <c r="E543" s="115">
        <f t="shared" si="165"/>
        <v>0</v>
      </c>
      <c r="F543" s="115">
        <f t="shared" si="165"/>
        <v>0</v>
      </c>
    </row>
    <row r="544" spans="1:6" s="13" customFormat="1" ht="39.75" customHeight="1" x14ac:dyDescent="0.2">
      <c r="A544" s="7" t="s">
        <v>230</v>
      </c>
      <c r="B544" s="70" t="s">
        <v>58</v>
      </c>
      <c r="C544" s="168">
        <v>412</v>
      </c>
      <c r="D544" s="115">
        <v>9013</v>
      </c>
      <c r="E544" s="115">
        <v>0</v>
      </c>
      <c r="F544" s="115">
        <v>0</v>
      </c>
    </row>
    <row r="545" spans="1:6" s="13" customFormat="1" ht="12.75" x14ac:dyDescent="0.2">
      <c r="A545" s="9" t="s">
        <v>194</v>
      </c>
      <c r="B545" s="70" t="s">
        <v>58</v>
      </c>
      <c r="C545" s="5">
        <v>800</v>
      </c>
      <c r="D545" s="115">
        <f>D546</f>
        <v>0</v>
      </c>
      <c r="E545" s="115">
        <f>E546</f>
        <v>0</v>
      </c>
      <c r="F545" s="115">
        <f>F546</f>
        <v>0</v>
      </c>
    </row>
    <row r="546" spans="1:6" s="13" customFormat="1" ht="12.75" x14ac:dyDescent="0.2">
      <c r="A546" s="7" t="s">
        <v>184</v>
      </c>
      <c r="B546" s="70" t="s">
        <v>58</v>
      </c>
      <c r="C546" s="5">
        <v>850</v>
      </c>
      <c r="D546" s="121">
        <v>0</v>
      </c>
      <c r="E546" s="121">
        <v>0</v>
      </c>
      <c r="F546" s="121">
        <v>0</v>
      </c>
    </row>
    <row r="547" spans="1:6" s="18" customFormat="1" ht="27" x14ac:dyDescent="0.2">
      <c r="A547" s="29" t="s">
        <v>264</v>
      </c>
      <c r="B547" s="30" t="s">
        <v>111</v>
      </c>
      <c r="C547" s="21"/>
      <c r="D547" s="114">
        <f>D548</f>
        <v>9000000</v>
      </c>
      <c r="E547" s="114">
        <f>E548</f>
        <v>0</v>
      </c>
      <c r="F547" s="114">
        <f>F548</f>
        <v>0</v>
      </c>
    </row>
    <row r="548" spans="1:6" s="18" customFormat="1" ht="25.5" x14ac:dyDescent="0.2">
      <c r="A548" s="32" t="s">
        <v>448</v>
      </c>
      <c r="B548" s="33" t="s">
        <v>440</v>
      </c>
      <c r="C548" s="21"/>
      <c r="D548" s="115">
        <f t="shared" ref="D548:F550" si="166">D549</f>
        <v>9000000</v>
      </c>
      <c r="E548" s="115">
        <f t="shared" si="166"/>
        <v>0</v>
      </c>
      <c r="F548" s="120">
        <f t="shared" si="166"/>
        <v>0</v>
      </c>
    </row>
    <row r="549" spans="1:6" s="18" customFormat="1" ht="25.5" x14ac:dyDescent="0.2">
      <c r="A549" s="7" t="s">
        <v>93</v>
      </c>
      <c r="B549" s="33" t="s">
        <v>440</v>
      </c>
      <c r="C549" s="4" t="s">
        <v>121</v>
      </c>
      <c r="D549" s="115">
        <f t="shared" si="166"/>
        <v>9000000</v>
      </c>
      <c r="E549" s="115">
        <f t="shared" si="166"/>
        <v>0</v>
      </c>
      <c r="F549" s="120">
        <f t="shared" si="166"/>
        <v>0</v>
      </c>
    </row>
    <row r="550" spans="1:6" s="18" customFormat="1" ht="25.5" x14ac:dyDescent="0.2">
      <c r="A550" s="7" t="s">
        <v>73</v>
      </c>
      <c r="B550" s="33" t="s">
        <v>440</v>
      </c>
      <c r="C550" s="4" t="s">
        <v>122</v>
      </c>
      <c r="D550" s="115">
        <f t="shared" si="166"/>
        <v>9000000</v>
      </c>
      <c r="E550" s="115">
        <f t="shared" si="166"/>
        <v>0</v>
      </c>
      <c r="F550" s="120">
        <f t="shared" si="166"/>
        <v>0</v>
      </c>
    </row>
    <row r="551" spans="1:6" s="18" customFormat="1" ht="13.5" x14ac:dyDescent="0.2">
      <c r="A551" s="7" t="s">
        <v>28</v>
      </c>
      <c r="B551" s="33" t="s">
        <v>440</v>
      </c>
      <c r="C551" s="4" t="s">
        <v>76</v>
      </c>
      <c r="D551" s="115">
        <v>9000000</v>
      </c>
      <c r="E551" s="115">
        <v>0</v>
      </c>
      <c r="F551" s="120">
        <v>0</v>
      </c>
    </row>
    <row r="552" spans="1:6" s="18" customFormat="1" ht="40.5" x14ac:dyDescent="0.2">
      <c r="A552" s="29" t="s">
        <v>144</v>
      </c>
      <c r="B552" s="30" t="s">
        <v>145</v>
      </c>
      <c r="C552" s="21"/>
      <c r="D552" s="114">
        <f>D553</f>
        <v>75000</v>
      </c>
      <c r="E552" s="114">
        <f>E553</f>
        <v>75000</v>
      </c>
      <c r="F552" s="114">
        <f>F553</f>
        <v>75000</v>
      </c>
    </row>
    <row r="553" spans="1:6" s="13" customFormat="1" ht="25.5" x14ac:dyDescent="0.2">
      <c r="A553" s="7" t="s">
        <v>146</v>
      </c>
      <c r="B553" s="69" t="s">
        <v>147</v>
      </c>
      <c r="C553" s="39"/>
      <c r="D553" s="121">
        <f>D555</f>
        <v>75000</v>
      </c>
      <c r="E553" s="121">
        <f>E555</f>
        <v>75000</v>
      </c>
      <c r="F553" s="121">
        <f>F555</f>
        <v>75000</v>
      </c>
    </row>
    <row r="554" spans="1:6" s="13" customFormat="1" ht="25.5" x14ac:dyDescent="0.2">
      <c r="A554" s="9" t="s">
        <v>94</v>
      </c>
      <c r="B554" s="69" t="s">
        <v>147</v>
      </c>
      <c r="C554" s="5">
        <v>600</v>
      </c>
      <c r="D554" s="121">
        <f t="shared" ref="D554:F555" si="167">D555</f>
        <v>75000</v>
      </c>
      <c r="E554" s="121">
        <f t="shared" si="167"/>
        <v>75000</v>
      </c>
      <c r="F554" s="121">
        <f t="shared" si="167"/>
        <v>75000</v>
      </c>
    </row>
    <row r="555" spans="1:6" s="13" customFormat="1" ht="25.5" x14ac:dyDescent="0.2">
      <c r="A555" s="9" t="s">
        <v>101</v>
      </c>
      <c r="B555" s="69" t="s">
        <v>147</v>
      </c>
      <c r="C555" s="54">
        <v>630</v>
      </c>
      <c r="D555" s="121">
        <f t="shared" si="167"/>
        <v>75000</v>
      </c>
      <c r="E555" s="121">
        <f t="shared" si="167"/>
        <v>75000</v>
      </c>
      <c r="F555" s="121">
        <f t="shared" si="167"/>
        <v>75000</v>
      </c>
    </row>
    <row r="556" spans="1:6" s="13" customFormat="1" ht="25.5" x14ac:dyDescent="0.2">
      <c r="A556" s="9" t="s">
        <v>102</v>
      </c>
      <c r="B556" s="69" t="s">
        <v>147</v>
      </c>
      <c r="C556" s="4" t="s">
        <v>148</v>
      </c>
      <c r="D556" s="111">
        <v>75000</v>
      </c>
      <c r="E556" s="123">
        <v>75000</v>
      </c>
      <c r="F556" s="123">
        <v>75000</v>
      </c>
    </row>
    <row r="557" spans="1:6" s="18" customFormat="1" ht="40.5" x14ac:dyDescent="0.25">
      <c r="A557" s="106" t="s">
        <v>362</v>
      </c>
      <c r="B557" s="84" t="s">
        <v>363</v>
      </c>
      <c r="C557" s="85"/>
      <c r="D557" s="124">
        <f>D558+D576</f>
        <v>35494503.519999996</v>
      </c>
      <c r="E557" s="124">
        <f>E558+E576</f>
        <v>37703312.82</v>
      </c>
      <c r="F557" s="124">
        <f>F558+F576</f>
        <v>40544131.939999998</v>
      </c>
    </row>
    <row r="558" spans="1:6" s="18" customFormat="1" ht="25.5" x14ac:dyDescent="0.2">
      <c r="A558" s="41" t="s">
        <v>375</v>
      </c>
      <c r="B558" s="107" t="s">
        <v>376</v>
      </c>
      <c r="C558" s="69"/>
      <c r="D558" s="111">
        <f>D559+D571</f>
        <v>15703389.25</v>
      </c>
      <c r="E558" s="111">
        <f>E559+E571</f>
        <v>17553312.82</v>
      </c>
      <c r="F558" s="111">
        <f>F559+F571</f>
        <v>17704131.940000001</v>
      </c>
    </row>
    <row r="559" spans="1:6" s="18" customFormat="1" ht="25.5" x14ac:dyDescent="0.2">
      <c r="A559" s="41" t="s">
        <v>71</v>
      </c>
      <c r="B559" s="107" t="s">
        <v>377</v>
      </c>
      <c r="C559" s="69"/>
      <c r="D559" s="111">
        <f>D560+D565+D568</f>
        <v>14634189.25</v>
      </c>
      <c r="E559" s="111">
        <f>E560+E565+E568</f>
        <v>16484112.82</v>
      </c>
      <c r="F559" s="111">
        <f>F560+F565+F568</f>
        <v>16634931.940000001</v>
      </c>
    </row>
    <row r="560" spans="1:6" s="18" customFormat="1" ht="51" x14ac:dyDescent="0.2">
      <c r="A560" s="41" t="s">
        <v>95</v>
      </c>
      <c r="B560" s="107" t="s">
        <v>377</v>
      </c>
      <c r="C560" s="69">
        <v>100</v>
      </c>
      <c r="D560" s="111">
        <f>D561</f>
        <v>13590989.25</v>
      </c>
      <c r="E560" s="111">
        <f>E561</f>
        <v>15393312.82</v>
      </c>
      <c r="F560" s="111">
        <f>F561</f>
        <v>15544131.940000001</v>
      </c>
    </row>
    <row r="561" spans="1:6" s="18" customFormat="1" ht="25.5" x14ac:dyDescent="0.2">
      <c r="A561" s="41" t="s">
        <v>72</v>
      </c>
      <c r="B561" s="107" t="s">
        <v>377</v>
      </c>
      <c r="C561" s="69">
        <v>120</v>
      </c>
      <c r="D561" s="111">
        <f>D562+D563+D564</f>
        <v>13590989.25</v>
      </c>
      <c r="E561" s="111">
        <f>E562+E563+E564</f>
        <v>15393312.82</v>
      </c>
      <c r="F561" s="111">
        <f>F562+F563+F564</f>
        <v>15544131.940000001</v>
      </c>
    </row>
    <row r="562" spans="1:6" s="18" customFormat="1" ht="12.75" x14ac:dyDescent="0.2">
      <c r="A562" s="41" t="s">
        <v>11</v>
      </c>
      <c r="B562" s="107" t="s">
        <v>377</v>
      </c>
      <c r="C562" s="69">
        <v>121</v>
      </c>
      <c r="D562" s="111">
        <f>10307073.16</f>
        <v>10307073.16</v>
      </c>
      <c r="E562" s="111">
        <v>11583650.4</v>
      </c>
      <c r="F562" s="111">
        <v>11699486.9</v>
      </c>
    </row>
    <row r="563" spans="1:6" s="18" customFormat="1" ht="25.5" x14ac:dyDescent="0.2">
      <c r="A563" s="41" t="s">
        <v>183</v>
      </c>
      <c r="B563" s="107" t="s">
        <v>377</v>
      </c>
      <c r="C563" s="69">
        <v>122</v>
      </c>
      <c r="D563" s="111">
        <v>171180</v>
      </c>
      <c r="E563" s="111">
        <v>311400</v>
      </c>
      <c r="F563" s="111">
        <v>311400</v>
      </c>
    </row>
    <row r="564" spans="1:6" s="18" customFormat="1" ht="38.25" x14ac:dyDescent="0.2">
      <c r="A564" s="41" t="s">
        <v>10</v>
      </c>
      <c r="B564" s="107" t="s">
        <v>377</v>
      </c>
      <c r="C564" s="69">
        <v>129</v>
      </c>
      <c r="D564" s="111">
        <v>3112736.09</v>
      </c>
      <c r="E564" s="111">
        <v>3498262.42</v>
      </c>
      <c r="F564" s="111">
        <v>3533245.04</v>
      </c>
    </row>
    <row r="565" spans="1:6" s="18" customFormat="1" ht="25.5" x14ac:dyDescent="0.2">
      <c r="A565" s="41" t="s">
        <v>93</v>
      </c>
      <c r="B565" s="107" t="s">
        <v>377</v>
      </c>
      <c r="C565" s="69">
        <v>200</v>
      </c>
      <c r="D565" s="111">
        <f t="shared" ref="D565:F566" si="168">D566</f>
        <v>893200</v>
      </c>
      <c r="E565" s="111">
        <f t="shared" si="168"/>
        <v>940800</v>
      </c>
      <c r="F565" s="111">
        <f t="shared" si="168"/>
        <v>940800</v>
      </c>
    </row>
    <row r="566" spans="1:6" s="18" customFormat="1" ht="25.5" x14ac:dyDescent="0.2">
      <c r="A566" s="41" t="s">
        <v>73</v>
      </c>
      <c r="B566" s="107" t="s">
        <v>377</v>
      </c>
      <c r="C566" s="69">
        <v>240</v>
      </c>
      <c r="D566" s="111">
        <f t="shared" si="168"/>
        <v>893200</v>
      </c>
      <c r="E566" s="111">
        <f t="shared" si="168"/>
        <v>940800</v>
      </c>
      <c r="F566" s="111">
        <f t="shared" si="168"/>
        <v>940800</v>
      </c>
    </row>
    <row r="567" spans="1:6" s="18" customFormat="1" ht="12.75" x14ac:dyDescent="0.2">
      <c r="A567" s="41" t="s">
        <v>28</v>
      </c>
      <c r="B567" s="107" t="s">
        <v>377</v>
      </c>
      <c r="C567" s="69">
        <v>244</v>
      </c>
      <c r="D567" s="111">
        <v>893200</v>
      </c>
      <c r="E567" s="111">
        <v>940800</v>
      </c>
      <c r="F567" s="111">
        <v>940800</v>
      </c>
    </row>
    <row r="568" spans="1:6" s="18" customFormat="1" ht="12.75" x14ac:dyDescent="0.2">
      <c r="A568" s="41" t="s">
        <v>96</v>
      </c>
      <c r="B568" s="107" t="s">
        <v>377</v>
      </c>
      <c r="C568" s="69">
        <v>800</v>
      </c>
      <c r="D568" s="111">
        <f t="shared" ref="D568:F569" si="169">D569</f>
        <v>150000</v>
      </c>
      <c r="E568" s="111">
        <f t="shared" si="169"/>
        <v>150000</v>
      </c>
      <c r="F568" s="111">
        <f t="shared" si="169"/>
        <v>150000</v>
      </c>
    </row>
    <row r="569" spans="1:6" s="18" customFormat="1" ht="12.75" x14ac:dyDescent="0.2">
      <c r="A569" s="41" t="s">
        <v>211</v>
      </c>
      <c r="B569" s="107" t="s">
        <v>377</v>
      </c>
      <c r="C569" s="69">
        <v>830</v>
      </c>
      <c r="D569" s="111">
        <f t="shared" si="169"/>
        <v>150000</v>
      </c>
      <c r="E569" s="111">
        <f t="shared" si="169"/>
        <v>150000</v>
      </c>
      <c r="F569" s="111">
        <f t="shared" si="169"/>
        <v>150000</v>
      </c>
    </row>
    <row r="570" spans="1:6" s="18" customFormat="1" ht="25.5" x14ac:dyDescent="0.2">
      <c r="A570" s="41" t="s">
        <v>212</v>
      </c>
      <c r="B570" s="107" t="s">
        <v>377</v>
      </c>
      <c r="C570" s="69">
        <v>831</v>
      </c>
      <c r="D570" s="111">
        <v>150000</v>
      </c>
      <c r="E570" s="111">
        <v>150000</v>
      </c>
      <c r="F570" s="111">
        <v>150000</v>
      </c>
    </row>
    <row r="571" spans="1:6" s="18" customFormat="1" ht="25.5" x14ac:dyDescent="0.2">
      <c r="A571" s="41" t="s">
        <v>215</v>
      </c>
      <c r="B571" s="107" t="s">
        <v>378</v>
      </c>
      <c r="C571" s="109"/>
      <c r="D571" s="111">
        <f>D572</f>
        <v>1069200</v>
      </c>
      <c r="E571" s="111">
        <f t="shared" ref="E571:F573" si="170">E572</f>
        <v>1069200</v>
      </c>
      <c r="F571" s="111">
        <f t="shared" si="170"/>
        <v>1069200</v>
      </c>
    </row>
    <row r="572" spans="1:6" s="18" customFormat="1" ht="12.75" x14ac:dyDescent="0.2">
      <c r="A572" s="41" t="s">
        <v>194</v>
      </c>
      <c r="B572" s="107" t="s">
        <v>378</v>
      </c>
      <c r="C572" s="109" t="s">
        <v>216</v>
      </c>
      <c r="D572" s="111">
        <f>D573</f>
        <v>1069200</v>
      </c>
      <c r="E572" s="111">
        <f t="shared" si="170"/>
        <v>1069200</v>
      </c>
      <c r="F572" s="111">
        <f t="shared" si="170"/>
        <v>1069200</v>
      </c>
    </row>
    <row r="573" spans="1:6" s="18" customFormat="1" ht="12.75" x14ac:dyDescent="0.2">
      <c r="A573" s="41" t="s">
        <v>211</v>
      </c>
      <c r="B573" s="107" t="s">
        <v>378</v>
      </c>
      <c r="C573" s="109" t="s">
        <v>217</v>
      </c>
      <c r="D573" s="111">
        <f>D574</f>
        <v>1069200</v>
      </c>
      <c r="E573" s="111">
        <f t="shared" si="170"/>
        <v>1069200</v>
      </c>
      <c r="F573" s="111">
        <f t="shared" si="170"/>
        <v>1069200</v>
      </c>
    </row>
    <row r="574" spans="1:6" s="18" customFormat="1" ht="25.5" x14ac:dyDescent="0.2">
      <c r="A574" s="41" t="s">
        <v>212</v>
      </c>
      <c r="B574" s="107" t="s">
        <v>378</v>
      </c>
      <c r="C574" s="109" t="s">
        <v>218</v>
      </c>
      <c r="D574" s="111">
        <v>1069200</v>
      </c>
      <c r="E574" s="111">
        <v>1069200</v>
      </c>
      <c r="F574" s="111">
        <v>1069200</v>
      </c>
    </row>
    <row r="575" spans="1:6" s="18" customFormat="1" ht="25.5" x14ac:dyDescent="0.2">
      <c r="A575" s="41" t="s">
        <v>373</v>
      </c>
      <c r="B575" s="107" t="s">
        <v>374</v>
      </c>
      <c r="C575" s="108"/>
      <c r="D575" s="111">
        <f t="shared" ref="D575:F577" si="171">D576</f>
        <v>19791114.27</v>
      </c>
      <c r="E575" s="111">
        <f t="shared" si="171"/>
        <v>20150000</v>
      </c>
      <c r="F575" s="111">
        <f t="shared" si="171"/>
        <v>22840000</v>
      </c>
    </row>
    <row r="576" spans="1:6" s="13" customFormat="1" ht="12.75" x14ac:dyDescent="0.2">
      <c r="A576" s="9" t="s">
        <v>238</v>
      </c>
      <c r="B576" s="33" t="s">
        <v>372</v>
      </c>
      <c r="C576" s="11"/>
      <c r="D576" s="123">
        <f t="shared" si="171"/>
        <v>19791114.27</v>
      </c>
      <c r="E576" s="123">
        <f t="shared" si="171"/>
        <v>20150000</v>
      </c>
      <c r="F576" s="123">
        <f t="shared" si="171"/>
        <v>22840000</v>
      </c>
    </row>
    <row r="577" spans="1:6" s="13" customFormat="1" ht="12.75" x14ac:dyDescent="0.2">
      <c r="A577" s="9" t="s">
        <v>239</v>
      </c>
      <c r="B577" s="33" t="s">
        <v>372</v>
      </c>
      <c r="C577" s="11" t="s">
        <v>240</v>
      </c>
      <c r="D577" s="123">
        <f t="shared" si="171"/>
        <v>19791114.27</v>
      </c>
      <c r="E577" s="123">
        <f t="shared" si="171"/>
        <v>20150000</v>
      </c>
      <c r="F577" s="123">
        <f t="shared" si="171"/>
        <v>22840000</v>
      </c>
    </row>
    <row r="578" spans="1:6" s="13" customFormat="1" ht="12.75" x14ac:dyDescent="0.2">
      <c r="A578" s="9" t="s">
        <v>238</v>
      </c>
      <c r="B578" s="33" t="s">
        <v>372</v>
      </c>
      <c r="C578" s="11" t="s">
        <v>241</v>
      </c>
      <c r="D578" s="160">
        <v>19791114.27</v>
      </c>
      <c r="E578" s="123">
        <v>20150000</v>
      </c>
      <c r="F578" s="123">
        <v>22840000</v>
      </c>
    </row>
    <row r="579" spans="1:6" s="13" customFormat="1" ht="27" x14ac:dyDescent="0.2">
      <c r="A579" s="101" t="s">
        <v>368</v>
      </c>
      <c r="B579" s="102" t="s">
        <v>369</v>
      </c>
      <c r="C579" s="102"/>
      <c r="D579" s="125">
        <f>D580+D584</f>
        <v>1954900</v>
      </c>
      <c r="E579" s="125">
        <f>E580+E584</f>
        <v>1415800</v>
      </c>
      <c r="F579" s="125">
        <f>F580+F584</f>
        <v>1415800</v>
      </c>
    </row>
    <row r="580" spans="1:6" s="13" customFormat="1" ht="12.75" x14ac:dyDescent="0.2">
      <c r="A580" s="9" t="s">
        <v>326</v>
      </c>
      <c r="B580" s="4" t="s">
        <v>370</v>
      </c>
      <c r="C580" s="4"/>
      <c r="D580" s="111">
        <f>D581</f>
        <v>1235800</v>
      </c>
      <c r="E580" s="111">
        <f t="shared" ref="E580:F582" si="172">E581</f>
        <v>1315800</v>
      </c>
      <c r="F580" s="111">
        <f t="shared" si="172"/>
        <v>1315800</v>
      </c>
    </row>
    <row r="581" spans="1:6" s="13" customFormat="1" ht="25.5" x14ac:dyDescent="0.2">
      <c r="A581" s="9" t="s">
        <v>93</v>
      </c>
      <c r="B581" s="4" t="s">
        <v>370</v>
      </c>
      <c r="C581" s="4">
        <v>200</v>
      </c>
      <c r="D581" s="111">
        <f>D582</f>
        <v>1235800</v>
      </c>
      <c r="E581" s="111">
        <f t="shared" si="172"/>
        <v>1315800</v>
      </c>
      <c r="F581" s="111">
        <f t="shared" si="172"/>
        <v>1315800</v>
      </c>
    </row>
    <row r="582" spans="1:6" s="13" customFormat="1" ht="25.5" x14ac:dyDescent="0.2">
      <c r="A582" s="9" t="s">
        <v>73</v>
      </c>
      <c r="B582" s="4" t="s">
        <v>371</v>
      </c>
      <c r="C582" s="4">
        <v>240</v>
      </c>
      <c r="D582" s="111">
        <f>D583</f>
        <v>1235800</v>
      </c>
      <c r="E582" s="111">
        <f t="shared" si="172"/>
        <v>1315800</v>
      </c>
      <c r="F582" s="111">
        <f t="shared" si="172"/>
        <v>1315800</v>
      </c>
    </row>
    <row r="583" spans="1:6" s="13" customFormat="1" ht="12.75" x14ac:dyDescent="0.2">
      <c r="A583" s="9" t="s">
        <v>112</v>
      </c>
      <c r="B583" s="4" t="s">
        <v>370</v>
      </c>
      <c r="C583" s="4">
        <v>244</v>
      </c>
      <c r="D583" s="111">
        <v>1235800</v>
      </c>
      <c r="E583" s="111">
        <v>1315800</v>
      </c>
      <c r="F583" s="111">
        <v>1315800</v>
      </c>
    </row>
    <row r="584" spans="1:6" s="13" customFormat="1" ht="25.5" x14ac:dyDescent="0.2">
      <c r="A584" s="142" t="s">
        <v>438</v>
      </c>
      <c r="B584" s="149" t="s">
        <v>439</v>
      </c>
      <c r="C584" s="4"/>
      <c r="D584" s="111">
        <f>D585</f>
        <v>719100</v>
      </c>
      <c r="E584" s="111">
        <f t="shared" ref="E584:F586" si="173">E585</f>
        <v>100000</v>
      </c>
      <c r="F584" s="111">
        <f t="shared" si="173"/>
        <v>100000</v>
      </c>
    </row>
    <row r="585" spans="1:6" s="13" customFormat="1" ht="25.5" x14ac:dyDescent="0.2">
      <c r="A585" s="142" t="s">
        <v>93</v>
      </c>
      <c r="B585" s="149" t="s">
        <v>439</v>
      </c>
      <c r="C585" s="4">
        <v>200</v>
      </c>
      <c r="D585" s="111">
        <f>D586</f>
        <v>719100</v>
      </c>
      <c r="E585" s="111">
        <f t="shared" si="173"/>
        <v>100000</v>
      </c>
      <c r="F585" s="111">
        <f t="shared" si="173"/>
        <v>100000</v>
      </c>
    </row>
    <row r="586" spans="1:6" s="13" customFormat="1" ht="25.5" x14ac:dyDescent="0.2">
      <c r="A586" s="142" t="s">
        <v>73</v>
      </c>
      <c r="B586" s="149" t="s">
        <v>439</v>
      </c>
      <c r="C586" s="4">
        <v>240</v>
      </c>
      <c r="D586" s="111">
        <f>D587</f>
        <v>719100</v>
      </c>
      <c r="E586" s="111">
        <f t="shared" si="173"/>
        <v>100000</v>
      </c>
      <c r="F586" s="111">
        <f t="shared" si="173"/>
        <v>100000</v>
      </c>
    </row>
    <row r="587" spans="1:6" s="13" customFormat="1" ht="12.75" x14ac:dyDescent="0.2">
      <c r="A587" s="142" t="s">
        <v>112</v>
      </c>
      <c r="B587" s="149" t="s">
        <v>439</v>
      </c>
      <c r="C587" s="4">
        <v>244</v>
      </c>
      <c r="D587" s="111">
        <v>719100</v>
      </c>
      <c r="E587" s="111">
        <v>100000</v>
      </c>
      <c r="F587" s="111">
        <v>100000</v>
      </c>
    </row>
    <row r="588" spans="1:6" s="13" customFormat="1" ht="12.75" x14ac:dyDescent="0.2">
      <c r="B588" s="15"/>
      <c r="C588" s="15"/>
      <c r="D588" s="110"/>
      <c r="E588" s="110"/>
      <c r="F588" s="110"/>
    </row>
    <row r="589" spans="1:6" s="19" customFormat="1" ht="47.25" customHeight="1" x14ac:dyDescent="0.2">
      <c r="A589" s="67" t="s">
        <v>149</v>
      </c>
      <c r="B589" s="68"/>
      <c r="C589" s="68"/>
      <c r="D589" s="113">
        <f>D590+D595+D613+D630+D676+D690+D700+D712+D717+D779+D817+D830+D843+D851+D774</f>
        <v>330623104.55000007</v>
      </c>
      <c r="E589" s="113">
        <f>E590+E595+E613+E630+E676+E690+E700+E712+E717+E779+E817+E830+E843+E851+E774</f>
        <v>237133145.84</v>
      </c>
      <c r="F589" s="113">
        <f>F590+F595+F613+F630+F676+F690+F700+F712+F717+F779+F817+F830+F843+F851+F774</f>
        <v>239709734.02999997</v>
      </c>
    </row>
    <row r="590" spans="1:6" s="18" customFormat="1" ht="46.5" customHeight="1" x14ac:dyDescent="0.2">
      <c r="A590" s="29" t="s">
        <v>151</v>
      </c>
      <c r="B590" s="30" t="s">
        <v>152</v>
      </c>
      <c r="C590" s="21"/>
      <c r="D590" s="114">
        <f t="shared" ref="D590:F591" si="174">D591</f>
        <v>3152740.4000000004</v>
      </c>
      <c r="E590" s="114">
        <f t="shared" si="174"/>
        <v>3152740.4000000004</v>
      </c>
      <c r="F590" s="114">
        <f t="shared" si="174"/>
        <v>3184267.81</v>
      </c>
    </row>
    <row r="591" spans="1:6" s="6" customFormat="1" ht="51" x14ac:dyDescent="0.2">
      <c r="A591" s="9" t="s">
        <v>95</v>
      </c>
      <c r="B591" s="4" t="s">
        <v>175</v>
      </c>
      <c r="C591" s="4" t="s">
        <v>115</v>
      </c>
      <c r="D591" s="121">
        <f t="shared" si="174"/>
        <v>3152740.4000000004</v>
      </c>
      <c r="E591" s="121">
        <f t="shared" si="174"/>
        <v>3152740.4000000004</v>
      </c>
      <c r="F591" s="121">
        <f t="shared" si="174"/>
        <v>3184267.81</v>
      </c>
    </row>
    <row r="592" spans="1:6" s="6" customFormat="1" ht="25.5" x14ac:dyDescent="0.2">
      <c r="A592" s="9" t="s">
        <v>72</v>
      </c>
      <c r="B592" s="4" t="s">
        <v>175</v>
      </c>
      <c r="C592" s="3">
        <v>120</v>
      </c>
      <c r="D592" s="121">
        <f>D593+D594</f>
        <v>3152740.4000000004</v>
      </c>
      <c r="E592" s="121">
        <f>E593+E594</f>
        <v>3152740.4000000004</v>
      </c>
      <c r="F592" s="121">
        <f>F593+F594</f>
        <v>3184267.81</v>
      </c>
    </row>
    <row r="593" spans="1:6" s="6" customFormat="1" ht="12.75" x14ac:dyDescent="0.2">
      <c r="A593" s="9" t="s">
        <v>176</v>
      </c>
      <c r="B593" s="4" t="s">
        <v>175</v>
      </c>
      <c r="C593" s="3">
        <v>121</v>
      </c>
      <c r="D593" s="115">
        <v>2421459.6</v>
      </c>
      <c r="E593" s="115">
        <v>2421459.6</v>
      </c>
      <c r="F593" s="115">
        <v>2445674.2000000002</v>
      </c>
    </row>
    <row r="594" spans="1:6" s="6" customFormat="1" ht="38.25" x14ac:dyDescent="0.2">
      <c r="A594" s="9" t="s">
        <v>10</v>
      </c>
      <c r="B594" s="4" t="s">
        <v>175</v>
      </c>
      <c r="C594" s="3">
        <v>129</v>
      </c>
      <c r="D594" s="115">
        <v>731280.8</v>
      </c>
      <c r="E594" s="115">
        <v>731280.8</v>
      </c>
      <c r="F594" s="115">
        <v>738593.61</v>
      </c>
    </row>
    <row r="595" spans="1:6" s="18" customFormat="1" ht="46.5" customHeight="1" x14ac:dyDescent="0.2">
      <c r="A595" s="29" t="s">
        <v>153</v>
      </c>
      <c r="B595" s="30" t="s">
        <v>154</v>
      </c>
      <c r="C595" s="21"/>
      <c r="D595" s="114">
        <f>D596+D602</f>
        <v>7768370.4900000002</v>
      </c>
      <c r="E595" s="114">
        <f>E596+E602</f>
        <v>7841486.3000000007</v>
      </c>
      <c r="F595" s="114">
        <f>F596+F602</f>
        <v>7912589.5800000001</v>
      </c>
    </row>
    <row r="596" spans="1:6" s="6" customFormat="1" ht="25.5" x14ac:dyDescent="0.2">
      <c r="A596" s="9" t="s">
        <v>177</v>
      </c>
      <c r="B596" s="11" t="s">
        <v>178</v>
      </c>
      <c r="C596" s="11"/>
      <c r="D596" s="122">
        <f>D597</f>
        <v>2522187.0100000002</v>
      </c>
      <c r="E596" s="122">
        <f>E597</f>
        <v>2522187.0100000002</v>
      </c>
      <c r="F596" s="122">
        <f>F597</f>
        <v>2547408.88</v>
      </c>
    </row>
    <row r="597" spans="1:6" s="6" customFormat="1" ht="25.5" x14ac:dyDescent="0.2">
      <c r="A597" s="7" t="s">
        <v>71</v>
      </c>
      <c r="B597" s="4" t="s">
        <v>179</v>
      </c>
      <c r="C597" s="11"/>
      <c r="D597" s="115">
        <f>D599</f>
        <v>2522187.0100000002</v>
      </c>
      <c r="E597" s="115">
        <f>E599</f>
        <v>2522187.0100000002</v>
      </c>
      <c r="F597" s="115">
        <f>F599</f>
        <v>2547408.88</v>
      </c>
    </row>
    <row r="598" spans="1:6" s="6" customFormat="1" ht="51" customHeight="1" x14ac:dyDescent="0.2">
      <c r="A598" s="8" t="s">
        <v>95</v>
      </c>
      <c r="B598" s="4" t="s">
        <v>179</v>
      </c>
      <c r="C598" s="5">
        <v>100</v>
      </c>
      <c r="D598" s="115">
        <f>D599</f>
        <v>2522187.0100000002</v>
      </c>
      <c r="E598" s="115">
        <f>E599</f>
        <v>2522187.0100000002</v>
      </c>
      <c r="F598" s="115">
        <f>F599</f>
        <v>2547408.88</v>
      </c>
    </row>
    <row r="599" spans="1:6" s="6" customFormat="1" ht="25.5" x14ac:dyDescent="0.2">
      <c r="A599" s="7" t="s">
        <v>72</v>
      </c>
      <c r="B599" s="4" t="s">
        <v>179</v>
      </c>
      <c r="C599" s="5">
        <v>120</v>
      </c>
      <c r="D599" s="115">
        <f>D600+D601</f>
        <v>2522187.0100000002</v>
      </c>
      <c r="E599" s="115">
        <f>E600+E601</f>
        <v>2522187.0100000002</v>
      </c>
      <c r="F599" s="115">
        <f>F600+F601</f>
        <v>2547408.88</v>
      </c>
    </row>
    <row r="600" spans="1:6" s="6" customFormat="1" ht="12.75" x14ac:dyDescent="0.2">
      <c r="A600" s="7" t="s">
        <v>176</v>
      </c>
      <c r="B600" s="4" t="s">
        <v>179</v>
      </c>
      <c r="C600" s="5">
        <v>121</v>
      </c>
      <c r="D600" s="115">
        <v>1937163.6</v>
      </c>
      <c r="E600" s="115">
        <v>1937163.6</v>
      </c>
      <c r="F600" s="115">
        <v>1956535.24</v>
      </c>
    </row>
    <row r="601" spans="1:6" s="6" customFormat="1" ht="38.25" x14ac:dyDescent="0.2">
      <c r="A601" s="7" t="s">
        <v>10</v>
      </c>
      <c r="B601" s="4" t="s">
        <v>179</v>
      </c>
      <c r="C601" s="5">
        <v>129</v>
      </c>
      <c r="D601" s="115">
        <v>585023.41</v>
      </c>
      <c r="E601" s="115">
        <v>585023.41</v>
      </c>
      <c r="F601" s="115">
        <v>590873.64</v>
      </c>
    </row>
    <row r="602" spans="1:6" s="6" customFormat="1" ht="25.5" x14ac:dyDescent="0.2">
      <c r="A602" s="9" t="s">
        <v>180</v>
      </c>
      <c r="B602" s="4" t="s">
        <v>181</v>
      </c>
      <c r="C602" s="4"/>
      <c r="D602" s="121">
        <f>D603</f>
        <v>5246183.4800000004</v>
      </c>
      <c r="E602" s="121">
        <f>E603</f>
        <v>5319299.290000001</v>
      </c>
      <c r="F602" s="121">
        <f>F603</f>
        <v>5365180.7</v>
      </c>
    </row>
    <row r="603" spans="1:6" s="6" customFormat="1" ht="25.5" x14ac:dyDescent="0.2">
      <c r="A603" s="7" t="s">
        <v>71</v>
      </c>
      <c r="B603" s="4" t="s">
        <v>182</v>
      </c>
      <c r="C603" s="11"/>
      <c r="D603" s="115">
        <f>D605+D611</f>
        <v>5246183.4800000004</v>
      </c>
      <c r="E603" s="115">
        <f>E605+E611</f>
        <v>5319299.290000001</v>
      </c>
      <c r="F603" s="115">
        <f>F605+F611</f>
        <v>5365180.7</v>
      </c>
    </row>
    <row r="604" spans="1:6" s="6" customFormat="1" ht="51" x14ac:dyDescent="0.2">
      <c r="A604" s="8" t="s">
        <v>95</v>
      </c>
      <c r="B604" s="4" t="s">
        <v>182</v>
      </c>
      <c r="C604" s="5">
        <v>100</v>
      </c>
      <c r="D604" s="115">
        <f>D605</f>
        <v>4789105.33</v>
      </c>
      <c r="E604" s="115">
        <f>E605</f>
        <v>4862221.1400000006</v>
      </c>
      <c r="F604" s="115">
        <f>F605</f>
        <v>4908102.55</v>
      </c>
    </row>
    <row r="605" spans="1:6" s="6" customFormat="1" ht="25.5" x14ac:dyDescent="0.2">
      <c r="A605" s="7" t="s">
        <v>72</v>
      </c>
      <c r="B605" s="4" t="s">
        <v>182</v>
      </c>
      <c r="C605" s="5">
        <v>120</v>
      </c>
      <c r="D605" s="115">
        <f>D606+D607+D609+D608</f>
        <v>4789105.33</v>
      </c>
      <c r="E605" s="115">
        <f>E606+E607+E609+E608</f>
        <v>4862221.1400000006</v>
      </c>
      <c r="F605" s="115">
        <f>F606+F607+F609+F608</f>
        <v>4908102.55</v>
      </c>
    </row>
    <row r="606" spans="1:6" s="6" customFormat="1" ht="12.75" x14ac:dyDescent="0.2">
      <c r="A606" s="7" t="s">
        <v>11</v>
      </c>
      <c r="B606" s="4" t="s">
        <v>182</v>
      </c>
      <c r="C606" s="5">
        <v>121</v>
      </c>
      <c r="D606" s="115">
        <v>3523917.93</v>
      </c>
      <c r="E606" s="115">
        <v>3523917.93</v>
      </c>
      <c r="F606" s="115">
        <v>3559157.11</v>
      </c>
    </row>
    <row r="607" spans="1:6" s="6" customFormat="1" ht="25.5" x14ac:dyDescent="0.2">
      <c r="A607" s="7" t="s">
        <v>183</v>
      </c>
      <c r="B607" s="4" t="s">
        <v>182</v>
      </c>
      <c r="C607" s="5">
        <v>122</v>
      </c>
      <c r="D607" s="115">
        <v>120964.19</v>
      </c>
      <c r="E607" s="115">
        <v>194080</v>
      </c>
      <c r="F607" s="115">
        <v>194080</v>
      </c>
    </row>
    <row r="608" spans="1:6" s="6" customFormat="1" ht="51" x14ac:dyDescent="0.2">
      <c r="A608" s="9" t="s">
        <v>352</v>
      </c>
      <c r="B608" s="4" t="s">
        <v>182</v>
      </c>
      <c r="C608" s="5">
        <v>123</v>
      </c>
      <c r="D608" s="115">
        <v>80000</v>
      </c>
      <c r="E608" s="115">
        <v>80000</v>
      </c>
      <c r="F608" s="115">
        <v>80000</v>
      </c>
    </row>
    <row r="609" spans="1:6" s="6" customFormat="1" ht="38.25" x14ac:dyDescent="0.2">
      <c r="A609" s="7" t="s">
        <v>10</v>
      </c>
      <c r="B609" s="4" t="s">
        <v>182</v>
      </c>
      <c r="C609" s="5">
        <v>129</v>
      </c>
      <c r="D609" s="115">
        <v>1064223.21</v>
      </c>
      <c r="E609" s="115">
        <v>1064223.21</v>
      </c>
      <c r="F609" s="115">
        <v>1074865.44</v>
      </c>
    </row>
    <row r="610" spans="1:6" s="6" customFormat="1" ht="25.5" x14ac:dyDescent="0.2">
      <c r="A610" s="7" t="s">
        <v>93</v>
      </c>
      <c r="B610" s="4" t="s">
        <v>182</v>
      </c>
      <c r="C610" s="5">
        <v>200</v>
      </c>
      <c r="D610" s="115">
        <f t="shared" ref="D610:F611" si="175">D611</f>
        <v>457078.15</v>
      </c>
      <c r="E610" s="115">
        <f t="shared" si="175"/>
        <v>457078.15</v>
      </c>
      <c r="F610" s="115">
        <f t="shared" si="175"/>
        <v>457078.15</v>
      </c>
    </row>
    <row r="611" spans="1:6" s="6" customFormat="1" ht="25.5" x14ac:dyDescent="0.2">
      <c r="A611" s="7" t="s">
        <v>73</v>
      </c>
      <c r="B611" s="4" t="s">
        <v>182</v>
      </c>
      <c r="C611" s="5">
        <v>240</v>
      </c>
      <c r="D611" s="115">
        <f t="shared" si="175"/>
        <v>457078.15</v>
      </c>
      <c r="E611" s="115">
        <f t="shared" si="175"/>
        <v>457078.15</v>
      </c>
      <c r="F611" s="115">
        <f t="shared" si="175"/>
        <v>457078.15</v>
      </c>
    </row>
    <row r="612" spans="1:6" s="6" customFormat="1" ht="12.75" x14ac:dyDescent="0.2">
      <c r="A612" s="7" t="s">
        <v>28</v>
      </c>
      <c r="B612" s="4" t="s">
        <v>182</v>
      </c>
      <c r="C612" s="5">
        <v>244</v>
      </c>
      <c r="D612" s="115">
        <v>457078.15</v>
      </c>
      <c r="E612" s="115">
        <v>457078.15</v>
      </c>
      <c r="F612" s="115">
        <v>457078.15</v>
      </c>
    </row>
    <row r="613" spans="1:6" s="18" customFormat="1" ht="35.25" customHeight="1" x14ac:dyDescent="0.2">
      <c r="A613" s="29" t="s">
        <v>155</v>
      </c>
      <c r="B613" s="30" t="s">
        <v>156</v>
      </c>
      <c r="C613" s="21"/>
      <c r="D613" s="114">
        <f>D614+D620</f>
        <v>2105394.13</v>
      </c>
      <c r="E613" s="114">
        <f>E614+E620</f>
        <v>2115314.13</v>
      </c>
      <c r="F613" s="114">
        <f>F614+F620</f>
        <v>2153879.2799999998</v>
      </c>
    </row>
    <row r="614" spans="1:6" s="6" customFormat="1" ht="25.5" x14ac:dyDescent="0.2">
      <c r="A614" s="9" t="s">
        <v>188</v>
      </c>
      <c r="B614" s="4" t="s">
        <v>189</v>
      </c>
      <c r="C614" s="4"/>
      <c r="D614" s="121">
        <f>D615</f>
        <v>1153907.3999999999</v>
      </c>
      <c r="E614" s="121">
        <f>E615</f>
        <v>1153907.3999999999</v>
      </c>
      <c r="F614" s="121">
        <f>F615</f>
        <v>1165446.48</v>
      </c>
    </row>
    <row r="615" spans="1:6" s="6" customFormat="1" ht="25.5" x14ac:dyDescent="0.2">
      <c r="A615" s="7" t="s">
        <v>71</v>
      </c>
      <c r="B615" s="4" t="s">
        <v>190</v>
      </c>
      <c r="C615" s="11"/>
      <c r="D615" s="115">
        <f>D617</f>
        <v>1153907.3999999999</v>
      </c>
      <c r="E615" s="115">
        <f>E617</f>
        <v>1153907.3999999999</v>
      </c>
      <c r="F615" s="115">
        <f>F617</f>
        <v>1165446.48</v>
      </c>
    </row>
    <row r="616" spans="1:6" s="6" customFormat="1" ht="54" customHeight="1" x14ac:dyDescent="0.2">
      <c r="A616" s="8" t="s">
        <v>95</v>
      </c>
      <c r="B616" s="4" t="s">
        <v>190</v>
      </c>
      <c r="C616" s="5">
        <v>100</v>
      </c>
      <c r="D616" s="115">
        <f>D617</f>
        <v>1153907.3999999999</v>
      </c>
      <c r="E616" s="115">
        <f>E617</f>
        <v>1153907.3999999999</v>
      </c>
      <c r="F616" s="115">
        <f>F617</f>
        <v>1165446.48</v>
      </c>
    </row>
    <row r="617" spans="1:6" s="6" customFormat="1" ht="25.5" x14ac:dyDescent="0.2">
      <c r="A617" s="7" t="s">
        <v>72</v>
      </c>
      <c r="B617" s="4" t="s">
        <v>190</v>
      </c>
      <c r="C617" s="5">
        <v>120</v>
      </c>
      <c r="D617" s="115">
        <f>D618+D619</f>
        <v>1153907.3999999999</v>
      </c>
      <c r="E617" s="115">
        <f>E618+E619</f>
        <v>1153907.3999999999</v>
      </c>
      <c r="F617" s="115">
        <f>F618+F619</f>
        <v>1165446.48</v>
      </c>
    </row>
    <row r="618" spans="1:6" s="6" customFormat="1" ht="19.5" customHeight="1" x14ac:dyDescent="0.2">
      <c r="A618" s="7" t="s">
        <v>11</v>
      </c>
      <c r="B618" s="4" t="s">
        <v>190</v>
      </c>
      <c r="C618" s="5">
        <v>121</v>
      </c>
      <c r="D618" s="115">
        <f>886257.6</f>
        <v>886257.6</v>
      </c>
      <c r="E618" s="115">
        <v>886257.6</v>
      </c>
      <c r="F618" s="115">
        <v>895120.18</v>
      </c>
    </row>
    <row r="619" spans="1:6" s="6" customFormat="1" ht="38.25" x14ac:dyDescent="0.2">
      <c r="A619" s="7" t="s">
        <v>10</v>
      </c>
      <c r="B619" s="4" t="s">
        <v>190</v>
      </c>
      <c r="C619" s="5">
        <v>129</v>
      </c>
      <c r="D619" s="115">
        <v>267649.8</v>
      </c>
      <c r="E619" s="115">
        <v>267649.8</v>
      </c>
      <c r="F619" s="115">
        <v>270326.3</v>
      </c>
    </row>
    <row r="620" spans="1:6" s="6" customFormat="1" ht="25.5" x14ac:dyDescent="0.2">
      <c r="A620" s="9" t="s">
        <v>185</v>
      </c>
      <c r="B620" s="4" t="s">
        <v>186</v>
      </c>
      <c r="C620" s="4"/>
      <c r="D620" s="121">
        <f>D621</f>
        <v>951486.73</v>
      </c>
      <c r="E620" s="121">
        <f>E621</f>
        <v>961406.73</v>
      </c>
      <c r="F620" s="121">
        <f>F621</f>
        <v>988432.79999999993</v>
      </c>
    </row>
    <row r="621" spans="1:6" s="6" customFormat="1" ht="25.5" x14ac:dyDescent="0.2">
      <c r="A621" s="7" t="s">
        <v>71</v>
      </c>
      <c r="B621" s="4" t="s">
        <v>187</v>
      </c>
      <c r="C621" s="11"/>
      <c r="D621" s="115">
        <f>D623+D628</f>
        <v>951486.73</v>
      </c>
      <c r="E621" s="115">
        <f>E623+E628</f>
        <v>961406.73</v>
      </c>
      <c r="F621" s="115">
        <f>F623+F628</f>
        <v>988432.79999999993</v>
      </c>
    </row>
    <row r="622" spans="1:6" s="6" customFormat="1" ht="58.5" customHeight="1" x14ac:dyDescent="0.2">
      <c r="A622" s="8" t="s">
        <v>95</v>
      </c>
      <c r="B622" s="4" t="s">
        <v>187</v>
      </c>
      <c r="C622" s="5">
        <v>100</v>
      </c>
      <c r="D622" s="115">
        <f>D623</f>
        <v>898286.73</v>
      </c>
      <c r="E622" s="115">
        <f>E623</f>
        <v>908206.73</v>
      </c>
      <c r="F622" s="115">
        <f>F623</f>
        <v>922228.79999999993</v>
      </c>
    </row>
    <row r="623" spans="1:6" s="6" customFormat="1" ht="25.5" x14ac:dyDescent="0.2">
      <c r="A623" s="7" t="s">
        <v>72</v>
      </c>
      <c r="B623" s="4" t="s">
        <v>187</v>
      </c>
      <c r="C623" s="5">
        <v>120</v>
      </c>
      <c r="D623" s="115">
        <f>D624+D625+D626</f>
        <v>898286.73</v>
      </c>
      <c r="E623" s="115">
        <f>E624+E625+E626</f>
        <v>908206.73</v>
      </c>
      <c r="F623" s="115">
        <f>F624+F625+F626</f>
        <v>922228.79999999993</v>
      </c>
    </row>
    <row r="624" spans="1:6" s="6" customFormat="1" ht="12.75" x14ac:dyDescent="0.2">
      <c r="A624" s="7" t="s">
        <v>11</v>
      </c>
      <c r="B624" s="4" t="s">
        <v>187</v>
      </c>
      <c r="C624" s="5">
        <v>121</v>
      </c>
      <c r="D624" s="115">
        <v>662217.15</v>
      </c>
      <c r="E624" s="115">
        <v>662217.15</v>
      </c>
      <c r="F624" s="115">
        <v>668839.31999999995</v>
      </c>
    </row>
    <row r="625" spans="1:6" s="6" customFormat="1" ht="25.5" x14ac:dyDescent="0.2">
      <c r="A625" s="7" t="s">
        <v>183</v>
      </c>
      <c r="B625" s="4" t="s">
        <v>187</v>
      </c>
      <c r="C625" s="5">
        <v>122</v>
      </c>
      <c r="D625" s="115">
        <v>36080</v>
      </c>
      <c r="E625" s="115">
        <v>46000</v>
      </c>
      <c r="F625" s="115">
        <v>51400</v>
      </c>
    </row>
    <row r="626" spans="1:6" s="6" customFormat="1" ht="38.25" x14ac:dyDescent="0.2">
      <c r="A626" s="7" t="s">
        <v>10</v>
      </c>
      <c r="B626" s="4" t="s">
        <v>187</v>
      </c>
      <c r="C626" s="5">
        <v>129</v>
      </c>
      <c r="D626" s="115">
        <v>199989.58</v>
      </c>
      <c r="E626" s="115">
        <v>199989.58</v>
      </c>
      <c r="F626" s="115">
        <v>201989.48</v>
      </c>
    </row>
    <row r="627" spans="1:6" s="6" customFormat="1" ht="25.5" x14ac:dyDescent="0.2">
      <c r="A627" s="7" t="s">
        <v>93</v>
      </c>
      <c r="B627" s="4" t="s">
        <v>187</v>
      </c>
      <c r="C627" s="5">
        <v>200</v>
      </c>
      <c r="D627" s="115">
        <f t="shared" ref="D627:F628" si="176">D628</f>
        <v>53200</v>
      </c>
      <c r="E627" s="115">
        <f t="shared" si="176"/>
        <v>53200</v>
      </c>
      <c r="F627" s="115">
        <f t="shared" si="176"/>
        <v>66204</v>
      </c>
    </row>
    <row r="628" spans="1:6" s="6" customFormat="1" ht="25.5" x14ac:dyDescent="0.2">
      <c r="A628" s="7" t="s">
        <v>73</v>
      </c>
      <c r="B628" s="4" t="s">
        <v>187</v>
      </c>
      <c r="C628" s="5">
        <v>240</v>
      </c>
      <c r="D628" s="115">
        <f t="shared" si="176"/>
        <v>53200</v>
      </c>
      <c r="E628" s="115">
        <f t="shared" si="176"/>
        <v>53200</v>
      </c>
      <c r="F628" s="115">
        <f t="shared" si="176"/>
        <v>66204</v>
      </c>
    </row>
    <row r="629" spans="1:6" s="6" customFormat="1" ht="12.75" x14ac:dyDescent="0.2">
      <c r="A629" s="7" t="s">
        <v>28</v>
      </c>
      <c r="B629" s="4" t="s">
        <v>187</v>
      </c>
      <c r="C629" s="5">
        <v>244</v>
      </c>
      <c r="D629" s="115">
        <v>53200</v>
      </c>
      <c r="E629" s="115">
        <v>53200</v>
      </c>
      <c r="F629" s="115">
        <v>66204</v>
      </c>
    </row>
    <row r="630" spans="1:6" s="18" customFormat="1" ht="46.5" customHeight="1" x14ac:dyDescent="0.2">
      <c r="A630" s="29" t="s">
        <v>157</v>
      </c>
      <c r="B630" s="30" t="s">
        <v>158</v>
      </c>
      <c r="C630" s="21"/>
      <c r="D630" s="114">
        <f>D631</f>
        <v>136815546.51000002</v>
      </c>
      <c r="E630" s="114">
        <f>E631</f>
        <v>138312093.75</v>
      </c>
      <c r="F630" s="114">
        <f>F631</f>
        <v>139815035.11000001</v>
      </c>
    </row>
    <row r="631" spans="1:6" s="6" customFormat="1" ht="31.5" customHeight="1" x14ac:dyDescent="0.2">
      <c r="A631" s="9" t="s">
        <v>191</v>
      </c>
      <c r="B631" s="4" t="s">
        <v>192</v>
      </c>
      <c r="C631" s="4"/>
      <c r="D631" s="121">
        <f>D663+D644+D632+D636+D640</f>
        <v>136815546.51000002</v>
      </c>
      <c r="E631" s="121">
        <f t="shared" ref="E631:F631" si="177">E663+E644+E632+E636+E640</f>
        <v>138312093.75</v>
      </c>
      <c r="F631" s="121">
        <f t="shared" si="177"/>
        <v>139815035.11000001</v>
      </c>
    </row>
    <row r="632" spans="1:6" s="6" customFormat="1" ht="38.25" x14ac:dyDescent="0.2">
      <c r="A632" s="7" t="s">
        <v>324</v>
      </c>
      <c r="B632" s="4" t="s">
        <v>325</v>
      </c>
      <c r="C632" s="5"/>
      <c r="D632" s="115">
        <f>D634</f>
        <v>0</v>
      </c>
      <c r="E632" s="115">
        <f>E634</f>
        <v>0</v>
      </c>
      <c r="F632" s="115">
        <f>F634</f>
        <v>0</v>
      </c>
    </row>
    <row r="633" spans="1:6" s="6" customFormat="1" ht="25.5" x14ac:dyDescent="0.2">
      <c r="A633" s="7" t="s">
        <v>93</v>
      </c>
      <c r="B633" s="4" t="s">
        <v>325</v>
      </c>
      <c r="C633" s="5">
        <v>200</v>
      </c>
      <c r="D633" s="115">
        <f t="shared" ref="D633:F634" si="178">D634</f>
        <v>0</v>
      </c>
      <c r="E633" s="115">
        <f t="shared" si="178"/>
        <v>0</v>
      </c>
      <c r="F633" s="115">
        <f t="shared" si="178"/>
        <v>0</v>
      </c>
    </row>
    <row r="634" spans="1:6" s="6" customFormat="1" ht="25.5" x14ac:dyDescent="0.2">
      <c r="A634" s="7" t="s">
        <v>73</v>
      </c>
      <c r="B634" s="4" t="s">
        <v>325</v>
      </c>
      <c r="C634" s="5">
        <v>240</v>
      </c>
      <c r="D634" s="115">
        <f t="shared" si="178"/>
        <v>0</v>
      </c>
      <c r="E634" s="115">
        <f t="shared" si="178"/>
        <v>0</v>
      </c>
      <c r="F634" s="115">
        <f t="shared" si="178"/>
        <v>0</v>
      </c>
    </row>
    <row r="635" spans="1:6" s="6" customFormat="1" ht="12.75" x14ac:dyDescent="0.2">
      <c r="A635" s="7" t="s">
        <v>112</v>
      </c>
      <c r="B635" s="4" t="s">
        <v>325</v>
      </c>
      <c r="C635" s="5">
        <v>244</v>
      </c>
      <c r="D635" s="115">
        <v>0</v>
      </c>
      <c r="E635" s="115">
        <v>0</v>
      </c>
      <c r="F635" s="115">
        <v>0</v>
      </c>
    </row>
    <row r="636" spans="1:6" s="6" customFormat="1" ht="38.25" x14ac:dyDescent="0.2">
      <c r="A636" s="7" t="s">
        <v>324</v>
      </c>
      <c r="B636" s="4" t="s">
        <v>457</v>
      </c>
      <c r="C636" s="5"/>
      <c r="D636" s="115">
        <f>D638</f>
        <v>5186.05</v>
      </c>
      <c r="E636" s="115">
        <f>E638</f>
        <v>5385.9</v>
      </c>
      <c r="F636" s="115">
        <f>F638</f>
        <v>173249.40000000002</v>
      </c>
    </row>
    <row r="637" spans="1:6" s="6" customFormat="1" ht="25.5" x14ac:dyDescent="0.2">
      <c r="A637" s="7" t="s">
        <v>93</v>
      </c>
      <c r="B637" s="4" t="s">
        <v>457</v>
      </c>
      <c r="C637" s="5">
        <v>200</v>
      </c>
      <c r="D637" s="115">
        <f t="shared" ref="D637:F638" si="179">D638</f>
        <v>5186.05</v>
      </c>
      <c r="E637" s="115">
        <f t="shared" si="179"/>
        <v>5385.9</v>
      </c>
      <c r="F637" s="115">
        <f t="shared" si="179"/>
        <v>173249.40000000002</v>
      </c>
    </row>
    <row r="638" spans="1:6" s="6" customFormat="1" ht="25.5" x14ac:dyDescent="0.2">
      <c r="A638" s="7" t="s">
        <v>73</v>
      </c>
      <c r="B638" s="4" t="s">
        <v>457</v>
      </c>
      <c r="C638" s="5">
        <v>240</v>
      </c>
      <c r="D638" s="115">
        <f t="shared" si="179"/>
        <v>5186.05</v>
      </c>
      <c r="E638" s="115">
        <f t="shared" si="179"/>
        <v>5385.9</v>
      </c>
      <c r="F638" s="115">
        <f t="shared" si="179"/>
        <v>173249.40000000002</v>
      </c>
    </row>
    <row r="639" spans="1:6" s="6" customFormat="1" ht="12.75" x14ac:dyDescent="0.2">
      <c r="A639" s="7" t="s">
        <v>112</v>
      </c>
      <c r="B639" s="4" t="s">
        <v>457</v>
      </c>
      <c r="C639" s="5">
        <v>244</v>
      </c>
      <c r="D639" s="115">
        <v>5186.05</v>
      </c>
      <c r="E639" s="115">
        <v>5385.9</v>
      </c>
      <c r="F639" s="115">
        <v>173249.40000000002</v>
      </c>
    </row>
    <row r="640" spans="1:6" s="6" customFormat="1" ht="51" x14ac:dyDescent="0.2">
      <c r="A640" s="7" t="s">
        <v>472</v>
      </c>
      <c r="B640" s="158" t="s">
        <v>473</v>
      </c>
      <c r="C640" s="158"/>
      <c r="D640" s="122">
        <f>D641</f>
        <v>28000</v>
      </c>
      <c r="E640" s="122">
        <f t="shared" ref="E640:F642" si="180">E641</f>
        <v>28000</v>
      </c>
      <c r="F640" s="122">
        <f t="shared" si="180"/>
        <v>28000</v>
      </c>
    </row>
    <row r="641" spans="1:6" s="6" customFormat="1" ht="25.5" x14ac:dyDescent="0.2">
      <c r="A641" s="139" t="s">
        <v>93</v>
      </c>
      <c r="B641" s="158" t="s">
        <v>473</v>
      </c>
      <c r="C641" s="158" t="s">
        <v>121</v>
      </c>
      <c r="D641" s="122">
        <f>D642</f>
        <v>28000</v>
      </c>
      <c r="E641" s="122">
        <f t="shared" si="180"/>
        <v>28000</v>
      </c>
      <c r="F641" s="122">
        <f t="shared" si="180"/>
        <v>28000</v>
      </c>
    </row>
    <row r="642" spans="1:6" s="6" customFormat="1" ht="25.5" x14ac:dyDescent="0.2">
      <c r="A642" s="139" t="s">
        <v>73</v>
      </c>
      <c r="B642" s="158" t="s">
        <v>473</v>
      </c>
      <c r="C642" s="158" t="s">
        <v>122</v>
      </c>
      <c r="D642" s="122">
        <f>D643</f>
        <v>28000</v>
      </c>
      <c r="E642" s="122">
        <f t="shared" si="180"/>
        <v>28000</v>
      </c>
      <c r="F642" s="122">
        <f t="shared" si="180"/>
        <v>28000</v>
      </c>
    </row>
    <row r="643" spans="1:6" s="6" customFormat="1" ht="12.75" x14ac:dyDescent="0.2">
      <c r="A643" s="150" t="s">
        <v>28</v>
      </c>
      <c r="B643" s="158" t="s">
        <v>473</v>
      </c>
      <c r="C643" s="158" t="s">
        <v>76</v>
      </c>
      <c r="D643" s="122">
        <v>28000</v>
      </c>
      <c r="E643" s="122">
        <v>28000</v>
      </c>
      <c r="F643" s="122">
        <v>28000</v>
      </c>
    </row>
    <row r="644" spans="1:6" s="6" customFormat="1" ht="12.75" x14ac:dyDescent="0.2">
      <c r="A644" s="61" t="s">
        <v>454</v>
      </c>
      <c r="B644" s="4" t="s">
        <v>397</v>
      </c>
      <c r="C644" s="11"/>
      <c r="D644" s="122">
        <f>D645+D654</f>
        <v>2812238.9299999997</v>
      </c>
      <c r="E644" s="122">
        <f>E645+E654</f>
        <v>2836611.32</v>
      </c>
      <c r="F644" s="122">
        <f>F645+F654</f>
        <v>2935075.77</v>
      </c>
    </row>
    <row r="645" spans="1:6" s="6" customFormat="1" ht="63.75" x14ac:dyDescent="0.2">
      <c r="A645" s="7" t="s">
        <v>456</v>
      </c>
      <c r="B645" s="11" t="s">
        <v>398</v>
      </c>
      <c r="C645" s="63"/>
      <c r="D645" s="122">
        <f>D647+D651</f>
        <v>1804825.95</v>
      </c>
      <c r="E645" s="122">
        <f>E647+E651</f>
        <v>1821074.21</v>
      </c>
      <c r="F645" s="122">
        <f>F647+F651</f>
        <v>1886717.18</v>
      </c>
    </row>
    <row r="646" spans="1:6" s="6" customFormat="1" ht="51" x14ac:dyDescent="0.2">
      <c r="A646" s="7" t="s">
        <v>95</v>
      </c>
      <c r="B646" s="11" t="s">
        <v>398</v>
      </c>
      <c r="C646" s="5">
        <v>100</v>
      </c>
      <c r="D646" s="115">
        <f>D647</f>
        <v>1664825.95</v>
      </c>
      <c r="E646" s="115">
        <f>E647</f>
        <v>1681074.21</v>
      </c>
      <c r="F646" s="115">
        <f>F647</f>
        <v>1746717.18</v>
      </c>
    </row>
    <row r="647" spans="1:6" s="6" customFormat="1" ht="25.5" x14ac:dyDescent="0.2">
      <c r="A647" s="7" t="s">
        <v>72</v>
      </c>
      <c r="B647" s="11" t="s">
        <v>398</v>
      </c>
      <c r="C647" s="5">
        <v>120</v>
      </c>
      <c r="D647" s="115">
        <f>D648+D650+D649</f>
        <v>1664825.95</v>
      </c>
      <c r="E647" s="115">
        <f>E648+E650+E649</f>
        <v>1681074.21</v>
      </c>
      <c r="F647" s="115">
        <f>F648+F650+F649</f>
        <v>1746717.18</v>
      </c>
    </row>
    <row r="648" spans="1:6" s="6" customFormat="1" ht="12.75" x14ac:dyDescent="0.2">
      <c r="A648" s="7" t="s">
        <v>176</v>
      </c>
      <c r="B648" s="11" t="s">
        <v>398</v>
      </c>
      <c r="C648" s="5">
        <v>121</v>
      </c>
      <c r="D648" s="115">
        <v>1247946.2</v>
      </c>
      <c r="E648" s="115">
        <v>1260425.6599999999</v>
      </c>
      <c r="F648" s="115">
        <v>1310842.69</v>
      </c>
    </row>
    <row r="649" spans="1:6" s="6" customFormat="1" ht="25.5" x14ac:dyDescent="0.2">
      <c r="A649" s="7" t="s">
        <v>183</v>
      </c>
      <c r="B649" s="11" t="s">
        <v>398</v>
      </c>
      <c r="C649" s="5">
        <v>122</v>
      </c>
      <c r="D649" s="115">
        <v>40000</v>
      </c>
      <c r="E649" s="115">
        <v>40000</v>
      </c>
      <c r="F649" s="115">
        <v>40000</v>
      </c>
    </row>
    <row r="650" spans="1:6" s="6" customFormat="1" ht="38.25" x14ac:dyDescent="0.2">
      <c r="A650" s="7" t="s">
        <v>10</v>
      </c>
      <c r="B650" s="11" t="s">
        <v>398</v>
      </c>
      <c r="C650" s="5">
        <v>129</v>
      </c>
      <c r="D650" s="115">
        <v>376879.75</v>
      </c>
      <c r="E650" s="115">
        <v>380648.55</v>
      </c>
      <c r="F650" s="115">
        <v>395874.49</v>
      </c>
    </row>
    <row r="651" spans="1:6" s="6" customFormat="1" ht="25.5" x14ac:dyDescent="0.2">
      <c r="A651" s="7" t="s">
        <v>93</v>
      </c>
      <c r="B651" s="11" t="s">
        <v>398</v>
      </c>
      <c r="C651" s="4" t="s">
        <v>121</v>
      </c>
      <c r="D651" s="115">
        <f t="shared" ref="D651:F652" si="181">SUM(D652)</f>
        <v>140000</v>
      </c>
      <c r="E651" s="115">
        <f t="shared" si="181"/>
        <v>140000</v>
      </c>
      <c r="F651" s="115">
        <f t="shared" si="181"/>
        <v>140000</v>
      </c>
    </row>
    <row r="652" spans="1:6" s="6" customFormat="1" ht="25.5" x14ac:dyDescent="0.2">
      <c r="A652" s="7" t="s">
        <v>73</v>
      </c>
      <c r="B652" s="11" t="s">
        <v>398</v>
      </c>
      <c r="C652" s="4" t="s">
        <v>122</v>
      </c>
      <c r="D652" s="115">
        <f t="shared" si="181"/>
        <v>140000</v>
      </c>
      <c r="E652" s="115">
        <f t="shared" si="181"/>
        <v>140000</v>
      </c>
      <c r="F652" s="115">
        <f t="shared" si="181"/>
        <v>140000</v>
      </c>
    </row>
    <row r="653" spans="1:6" s="6" customFormat="1" ht="12.75" x14ac:dyDescent="0.2">
      <c r="A653" s="7" t="s">
        <v>28</v>
      </c>
      <c r="B653" s="11" t="s">
        <v>398</v>
      </c>
      <c r="C653" s="11" t="s">
        <v>76</v>
      </c>
      <c r="D653" s="115">
        <v>140000</v>
      </c>
      <c r="E653" s="115">
        <v>140000</v>
      </c>
      <c r="F653" s="115">
        <v>140000</v>
      </c>
    </row>
    <row r="654" spans="1:6" s="6" customFormat="1" ht="51" x14ac:dyDescent="0.2">
      <c r="A654" s="9" t="s">
        <v>455</v>
      </c>
      <c r="B654" s="4" t="s">
        <v>399</v>
      </c>
      <c r="C654" s="11"/>
      <c r="D654" s="122">
        <f>D655+D660</f>
        <v>1007412.98</v>
      </c>
      <c r="E654" s="122">
        <f>E655+E660</f>
        <v>1015537.11</v>
      </c>
      <c r="F654" s="122">
        <f>F655+F660</f>
        <v>1048358.59</v>
      </c>
    </row>
    <row r="655" spans="1:6" s="6" customFormat="1" ht="51" x14ac:dyDescent="0.2">
      <c r="A655" s="7" t="s">
        <v>95</v>
      </c>
      <c r="B655" s="4" t="s">
        <v>399</v>
      </c>
      <c r="C655" s="5">
        <v>100</v>
      </c>
      <c r="D655" s="115">
        <f>D656</f>
        <v>832412.98</v>
      </c>
      <c r="E655" s="115">
        <f>E656</f>
        <v>840537.11</v>
      </c>
      <c r="F655" s="115">
        <f>F656</f>
        <v>873358.59</v>
      </c>
    </row>
    <row r="656" spans="1:6" s="6" customFormat="1" ht="25.5" x14ac:dyDescent="0.2">
      <c r="A656" s="7" t="s">
        <v>72</v>
      </c>
      <c r="B656" s="4" t="s">
        <v>399</v>
      </c>
      <c r="C656" s="5">
        <v>120</v>
      </c>
      <c r="D656" s="115">
        <f>D657+D659+D658</f>
        <v>832412.98</v>
      </c>
      <c r="E656" s="115">
        <f>E657+E659+E658</f>
        <v>840537.11</v>
      </c>
      <c r="F656" s="115">
        <f>F657+F659+F658</f>
        <v>873358.59</v>
      </c>
    </row>
    <row r="657" spans="1:6" s="6" customFormat="1" ht="12.75" x14ac:dyDescent="0.2">
      <c r="A657" s="7" t="s">
        <v>176</v>
      </c>
      <c r="B657" s="4" t="s">
        <v>399</v>
      </c>
      <c r="C657" s="5">
        <v>121</v>
      </c>
      <c r="D657" s="115">
        <v>623973.1</v>
      </c>
      <c r="E657" s="115">
        <v>630212.82999999996</v>
      </c>
      <c r="F657" s="115">
        <v>655421.34</v>
      </c>
    </row>
    <row r="658" spans="1:6" s="6" customFormat="1" ht="25.5" x14ac:dyDescent="0.2">
      <c r="A658" s="7" t="s">
        <v>183</v>
      </c>
      <c r="B658" s="4" t="s">
        <v>399</v>
      </c>
      <c r="C658" s="5">
        <v>122</v>
      </c>
      <c r="D658" s="115">
        <v>20000</v>
      </c>
      <c r="E658" s="115">
        <v>20000</v>
      </c>
      <c r="F658" s="115">
        <v>20000</v>
      </c>
    </row>
    <row r="659" spans="1:6" s="6" customFormat="1" ht="38.25" x14ac:dyDescent="0.2">
      <c r="A659" s="7" t="s">
        <v>10</v>
      </c>
      <c r="B659" s="4" t="s">
        <v>399</v>
      </c>
      <c r="C659" s="5">
        <v>129</v>
      </c>
      <c r="D659" s="115">
        <v>188439.88</v>
      </c>
      <c r="E659" s="115">
        <v>190324.28</v>
      </c>
      <c r="F659" s="115">
        <v>197937.25</v>
      </c>
    </row>
    <row r="660" spans="1:6" s="6" customFormat="1" ht="25.5" x14ac:dyDescent="0.2">
      <c r="A660" s="7" t="s">
        <v>93</v>
      </c>
      <c r="B660" s="4" t="s">
        <v>399</v>
      </c>
      <c r="C660" s="4" t="s">
        <v>121</v>
      </c>
      <c r="D660" s="115">
        <f t="shared" ref="D660:F661" si="182">SUM(D661)</f>
        <v>175000</v>
      </c>
      <c r="E660" s="115">
        <f t="shared" si="182"/>
        <v>175000</v>
      </c>
      <c r="F660" s="115">
        <f t="shared" si="182"/>
        <v>175000</v>
      </c>
    </row>
    <row r="661" spans="1:6" s="6" customFormat="1" ht="25.5" x14ac:dyDescent="0.2">
      <c r="A661" s="7" t="s">
        <v>73</v>
      </c>
      <c r="B661" s="4" t="s">
        <v>399</v>
      </c>
      <c r="C661" s="4" t="s">
        <v>122</v>
      </c>
      <c r="D661" s="115">
        <f t="shared" si="182"/>
        <v>175000</v>
      </c>
      <c r="E661" s="115">
        <f t="shared" si="182"/>
        <v>175000</v>
      </c>
      <c r="F661" s="115">
        <f t="shared" si="182"/>
        <v>175000</v>
      </c>
    </row>
    <row r="662" spans="1:6" s="6" customFormat="1" ht="12.75" x14ac:dyDescent="0.2">
      <c r="A662" s="7" t="s">
        <v>28</v>
      </c>
      <c r="B662" s="4" t="s">
        <v>399</v>
      </c>
      <c r="C662" s="11" t="s">
        <v>76</v>
      </c>
      <c r="D662" s="115">
        <v>175000</v>
      </c>
      <c r="E662" s="115">
        <v>175000</v>
      </c>
      <c r="F662" s="115">
        <v>175000</v>
      </c>
    </row>
    <row r="663" spans="1:6" s="6" customFormat="1" ht="25.5" x14ac:dyDescent="0.2">
      <c r="A663" s="7" t="s">
        <v>71</v>
      </c>
      <c r="B663" s="4" t="s">
        <v>193</v>
      </c>
      <c r="C663" s="11"/>
      <c r="D663" s="115">
        <f>D664+D670+D672</f>
        <v>133970121.53</v>
      </c>
      <c r="E663" s="115">
        <f>E664+E670+E672</f>
        <v>135442096.53</v>
      </c>
      <c r="F663" s="115">
        <f>F664+F670+F672</f>
        <v>136678709.94</v>
      </c>
    </row>
    <row r="664" spans="1:6" s="6" customFormat="1" ht="51" x14ac:dyDescent="0.2">
      <c r="A664" s="8" t="s">
        <v>95</v>
      </c>
      <c r="B664" s="4" t="s">
        <v>193</v>
      </c>
      <c r="C664" s="5">
        <v>100</v>
      </c>
      <c r="D664" s="115">
        <f>D665</f>
        <v>125475412.41</v>
      </c>
      <c r="E664" s="115">
        <f>E665</f>
        <v>125879341.16</v>
      </c>
      <c r="F664" s="115">
        <f>F665</f>
        <v>127115954.56999999</v>
      </c>
    </row>
    <row r="665" spans="1:6" s="6" customFormat="1" ht="25.5" x14ac:dyDescent="0.2">
      <c r="A665" s="7" t="s">
        <v>72</v>
      </c>
      <c r="B665" s="4" t="s">
        <v>193</v>
      </c>
      <c r="C665" s="5">
        <v>120</v>
      </c>
      <c r="D665" s="115">
        <f>D666+D667+D668</f>
        <v>125475412.41</v>
      </c>
      <c r="E665" s="115">
        <f>E666+E667+E668</f>
        <v>125879341.16</v>
      </c>
      <c r="F665" s="115">
        <f>F666+F667+F668</f>
        <v>127115954.56999999</v>
      </c>
    </row>
    <row r="666" spans="1:6" s="6" customFormat="1" ht="12.75" x14ac:dyDescent="0.2">
      <c r="A666" s="7" t="s">
        <v>11</v>
      </c>
      <c r="B666" s="4" t="s">
        <v>193</v>
      </c>
      <c r="C666" s="5">
        <v>121</v>
      </c>
      <c r="D666" s="115">
        <f>65587443.85+19854019.55+9610478.32</f>
        <v>95051941.719999999</v>
      </c>
      <c r="E666" s="115">
        <f>72596636.05+22381352.55</f>
        <v>94977988.599999994</v>
      </c>
      <c r="F666" s="115">
        <f>73322602.41+22605166.08</f>
        <v>95927768.489999995</v>
      </c>
    </row>
    <row r="667" spans="1:6" s="6" customFormat="1" ht="25.5" x14ac:dyDescent="0.2">
      <c r="A667" s="7" t="s">
        <v>183</v>
      </c>
      <c r="B667" s="4" t="s">
        <v>193</v>
      </c>
      <c r="C667" s="5">
        <v>122</v>
      </c>
      <c r="D667" s="115">
        <f>1196994.24+376200+144590.04</f>
        <v>1717784.28</v>
      </c>
      <c r="E667" s="115">
        <f>1800000+418000</f>
        <v>2218000</v>
      </c>
      <c r="F667" s="115">
        <f>1800000+418000</f>
        <v>2218000</v>
      </c>
    </row>
    <row r="668" spans="1:6" s="6" customFormat="1" ht="38.25" x14ac:dyDescent="0.2">
      <c r="A668" s="7" t="s">
        <v>10</v>
      </c>
      <c r="B668" s="4" t="s">
        <v>193</v>
      </c>
      <c r="C668" s="5">
        <v>129</v>
      </c>
      <c r="D668" s="115">
        <f>19807408.16+5995913.89+2902364.36</f>
        <v>28705686.41</v>
      </c>
      <c r="E668" s="115">
        <f>21924184.09+6759168.47</f>
        <v>28683352.559999999</v>
      </c>
      <c r="F668" s="115">
        <f>22143425.93+6826760.15</f>
        <v>28970186.079999998</v>
      </c>
    </row>
    <row r="669" spans="1:6" s="6" customFormat="1" ht="25.5" x14ac:dyDescent="0.2">
      <c r="A669" s="7" t="s">
        <v>93</v>
      </c>
      <c r="B669" s="4" t="s">
        <v>193</v>
      </c>
      <c r="C669" s="5">
        <v>200</v>
      </c>
      <c r="D669" s="115">
        <f t="shared" ref="D669:F670" si="183">D670</f>
        <v>8382235.4699999997</v>
      </c>
      <c r="E669" s="115">
        <f t="shared" si="183"/>
        <v>8557755.370000001</v>
      </c>
      <c r="F669" s="115">
        <f t="shared" si="183"/>
        <v>8557755.370000001</v>
      </c>
    </row>
    <row r="670" spans="1:6" s="6" customFormat="1" ht="25.5" x14ac:dyDescent="0.2">
      <c r="A670" s="7" t="s">
        <v>73</v>
      </c>
      <c r="B670" s="4" t="s">
        <v>193</v>
      </c>
      <c r="C670" s="5">
        <v>240</v>
      </c>
      <c r="D670" s="115">
        <f t="shared" si="183"/>
        <v>8382235.4699999997</v>
      </c>
      <c r="E670" s="115">
        <f t="shared" si="183"/>
        <v>8557755.370000001</v>
      </c>
      <c r="F670" s="115">
        <f t="shared" si="183"/>
        <v>8557755.370000001</v>
      </c>
    </row>
    <row r="671" spans="1:6" s="6" customFormat="1" ht="12.75" x14ac:dyDescent="0.2">
      <c r="A671" s="7" t="s">
        <v>28</v>
      </c>
      <c r="B671" s="4" t="s">
        <v>193</v>
      </c>
      <c r="C671" s="5">
        <v>244</v>
      </c>
      <c r="D671" s="115">
        <f>5905135.47+1916100+411000+150000</f>
        <v>8382235.4699999997</v>
      </c>
      <c r="E671" s="115">
        <f>6278755.37+2129000+150000</f>
        <v>8557755.370000001</v>
      </c>
      <c r="F671" s="115">
        <f>6278755.37+2129000+150000</f>
        <v>8557755.370000001</v>
      </c>
    </row>
    <row r="672" spans="1:6" s="6" customFormat="1" ht="12.75" x14ac:dyDescent="0.2">
      <c r="A672" s="9" t="s">
        <v>194</v>
      </c>
      <c r="B672" s="4" t="s">
        <v>193</v>
      </c>
      <c r="C672" s="5">
        <v>800</v>
      </c>
      <c r="D672" s="115">
        <f>D675+D673</f>
        <v>112473.65</v>
      </c>
      <c r="E672" s="115">
        <f>E675+E673</f>
        <v>1005000</v>
      </c>
      <c r="F672" s="115">
        <f>F675+F673</f>
        <v>1005000</v>
      </c>
    </row>
    <row r="673" spans="1:6" s="6" customFormat="1" ht="12.75" x14ac:dyDescent="0.2">
      <c r="A673" s="7" t="s">
        <v>211</v>
      </c>
      <c r="B673" s="4" t="s">
        <v>193</v>
      </c>
      <c r="C673" s="5">
        <v>830</v>
      </c>
      <c r="D673" s="115">
        <f>D674</f>
        <v>0</v>
      </c>
      <c r="E673" s="115">
        <f>E674</f>
        <v>400000</v>
      </c>
      <c r="F673" s="115">
        <f>F674</f>
        <v>400000</v>
      </c>
    </row>
    <row r="674" spans="1:6" s="6" customFormat="1" ht="25.5" x14ac:dyDescent="0.2">
      <c r="A674" s="8" t="s">
        <v>212</v>
      </c>
      <c r="B674" s="4" t="s">
        <v>193</v>
      </c>
      <c r="C674" s="5">
        <v>831</v>
      </c>
      <c r="D674" s="115">
        <v>0</v>
      </c>
      <c r="E674" s="115">
        <v>400000</v>
      </c>
      <c r="F674" s="115">
        <v>400000</v>
      </c>
    </row>
    <row r="675" spans="1:6" s="6" customFormat="1" ht="12.75" x14ac:dyDescent="0.2">
      <c r="A675" s="7" t="s">
        <v>184</v>
      </c>
      <c r="B675" s="4" t="s">
        <v>193</v>
      </c>
      <c r="C675" s="5">
        <v>850</v>
      </c>
      <c r="D675" s="115">
        <f>107973.65+4500</f>
        <v>112473.65</v>
      </c>
      <c r="E675" s="115">
        <f>600000+5000</f>
        <v>605000</v>
      </c>
      <c r="F675" s="115">
        <f>600000+5000</f>
        <v>605000</v>
      </c>
    </row>
    <row r="676" spans="1:6" s="18" customFormat="1" ht="46.5" customHeight="1" x14ac:dyDescent="0.2">
      <c r="A676" s="29" t="s">
        <v>159</v>
      </c>
      <c r="B676" s="30" t="s">
        <v>160</v>
      </c>
      <c r="C676" s="21"/>
      <c r="D676" s="114">
        <f>SUM(D682+D677)</f>
        <v>1253817.68</v>
      </c>
      <c r="E676" s="114">
        <f>SUM(E682)</f>
        <v>1000000</v>
      </c>
      <c r="F676" s="114">
        <f>SUM(F682)</f>
        <v>1000000</v>
      </c>
    </row>
    <row r="677" spans="1:6" s="18" customFormat="1" ht="21.75" customHeight="1" x14ac:dyDescent="0.2">
      <c r="A677" s="214" t="s">
        <v>159</v>
      </c>
      <c r="B677" s="38" t="s">
        <v>160</v>
      </c>
      <c r="C677" s="38"/>
      <c r="D677" s="115">
        <f>D678</f>
        <v>165237.28</v>
      </c>
      <c r="E677" s="115">
        <f t="shared" ref="E677:F678" si="184">E678</f>
        <v>0</v>
      </c>
      <c r="F677" s="115">
        <f t="shared" si="184"/>
        <v>0</v>
      </c>
    </row>
    <row r="678" spans="1:6" s="18" customFormat="1" ht="21.75" customHeight="1" x14ac:dyDescent="0.2">
      <c r="A678" s="214" t="s">
        <v>536</v>
      </c>
      <c r="B678" s="38" t="s">
        <v>535</v>
      </c>
      <c r="C678" s="38"/>
      <c r="D678" s="115">
        <f>D679</f>
        <v>165237.28</v>
      </c>
      <c r="E678" s="115">
        <f t="shared" si="184"/>
        <v>0</v>
      </c>
      <c r="F678" s="115">
        <f t="shared" si="184"/>
        <v>0</v>
      </c>
    </row>
    <row r="679" spans="1:6" s="18" customFormat="1" ht="30.75" customHeight="1" x14ac:dyDescent="0.2">
      <c r="A679" s="214" t="s">
        <v>93</v>
      </c>
      <c r="B679" s="38" t="s">
        <v>535</v>
      </c>
      <c r="C679" s="76">
        <v>200</v>
      </c>
      <c r="D679" s="115">
        <f>D680</f>
        <v>165237.28</v>
      </c>
      <c r="E679" s="115">
        <f t="shared" ref="E679:F679" si="185">E680</f>
        <v>0</v>
      </c>
      <c r="F679" s="115">
        <f t="shared" si="185"/>
        <v>0</v>
      </c>
    </row>
    <row r="680" spans="1:6" s="18" customFormat="1" ht="27" customHeight="1" x14ac:dyDescent="0.2">
      <c r="A680" s="214" t="s">
        <v>249</v>
      </c>
      <c r="B680" s="38" t="s">
        <v>535</v>
      </c>
      <c r="C680" s="76">
        <v>240</v>
      </c>
      <c r="D680" s="115">
        <f>D681</f>
        <v>165237.28</v>
      </c>
      <c r="E680" s="115">
        <f t="shared" ref="E680:F680" si="186">E681</f>
        <v>0</v>
      </c>
      <c r="F680" s="115">
        <f t="shared" si="186"/>
        <v>0</v>
      </c>
    </row>
    <row r="681" spans="1:6" s="18" customFormat="1" ht="25.5" customHeight="1" x14ac:dyDescent="0.2">
      <c r="A681" s="214" t="s">
        <v>112</v>
      </c>
      <c r="B681" s="38" t="s">
        <v>535</v>
      </c>
      <c r="C681" s="76">
        <v>244</v>
      </c>
      <c r="D681" s="115">
        <v>165237.28</v>
      </c>
      <c r="E681" s="120"/>
      <c r="F681" s="120"/>
    </row>
    <row r="682" spans="1:6" s="6" customFormat="1" ht="18.75" customHeight="1" x14ac:dyDescent="0.2">
      <c r="A682" s="9" t="s">
        <v>195</v>
      </c>
      <c r="B682" s="4" t="s">
        <v>196</v>
      </c>
      <c r="C682" s="10"/>
      <c r="D682" s="115">
        <f>D683+D688+D685</f>
        <v>1088580.3999999999</v>
      </c>
      <c r="E682" s="115">
        <f t="shared" ref="E682:F682" si="187">E683+E688+E685</f>
        <v>1000000</v>
      </c>
      <c r="F682" s="115">
        <f t="shared" si="187"/>
        <v>1000000</v>
      </c>
    </row>
    <row r="683" spans="1:6" s="6" customFormat="1" ht="12.75" x14ac:dyDescent="0.2">
      <c r="A683" s="7" t="s">
        <v>96</v>
      </c>
      <c r="B683" s="4" t="s">
        <v>196</v>
      </c>
      <c r="C683" s="10">
        <v>800</v>
      </c>
      <c r="D683" s="115">
        <f>D684</f>
        <v>469756.4</v>
      </c>
      <c r="E683" s="115">
        <f>E684</f>
        <v>1000000</v>
      </c>
      <c r="F683" s="115">
        <f>F684</f>
        <v>1000000</v>
      </c>
    </row>
    <row r="684" spans="1:6" s="6" customFormat="1" ht="12.75" x14ac:dyDescent="0.2">
      <c r="A684" s="9" t="s">
        <v>197</v>
      </c>
      <c r="B684" s="4" t="s">
        <v>196</v>
      </c>
      <c r="C684" s="4" t="s">
        <v>198</v>
      </c>
      <c r="D684" s="115">
        <v>469756.4</v>
      </c>
      <c r="E684" s="115">
        <v>1000000</v>
      </c>
      <c r="F684" s="115">
        <v>1000000</v>
      </c>
    </row>
    <row r="685" spans="1:6" s="6" customFormat="1" ht="25.5" x14ac:dyDescent="0.2">
      <c r="A685" s="23" t="s">
        <v>93</v>
      </c>
      <c r="B685" s="4" t="s">
        <v>196</v>
      </c>
      <c r="C685" s="4" t="s">
        <v>121</v>
      </c>
      <c r="D685" s="115">
        <f>D686</f>
        <v>338824</v>
      </c>
      <c r="E685" s="115">
        <f t="shared" ref="E685:F685" si="188">E686</f>
        <v>0</v>
      </c>
      <c r="F685" s="115">
        <f t="shared" si="188"/>
        <v>0</v>
      </c>
    </row>
    <row r="686" spans="1:6" s="6" customFormat="1" ht="25.5" x14ac:dyDescent="0.2">
      <c r="A686" s="23" t="s">
        <v>249</v>
      </c>
      <c r="B686" s="4" t="s">
        <v>196</v>
      </c>
      <c r="C686" s="4" t="s">
        <v>122</v>
      </c>
      <c r="D686" s="115">
        <f>D687</f>
        <v>338824</v>
      </c>
      <c r="E686" s="115">
        <f t="shared" ref="E686:F686" si="189">E687</f>
        <v>0</v>
      </c>
      <c r="F686" s="115">
        <f t="shared" si="189"/>
        <v>0</v>
      </c>
    </row>
    <row r="687" spans="1:6" s="6" customFormat="1" ht="12.75" x14ac:dyDescent="0.2">
      <c r="A687" s="23" t="s">
        <v>112</v>
      </c>
      <c r="B687" s="4" t="s">
        <v>196</v>
      </c>
      <c r="C687" s="4" t="s">
        <v>76</v>
      </c>
      <c r="D687" s="115">
        <f>338824</f>
        <v>338824</v>
      </c>
      <c r="E687" s="115"/>
      <c r="F687" s="115"/>
    </row>
    <row r="688" spans="1:6" s="6" customFormat="1" ht="12.75" x14ac:dyDescent="0.2">
      <c r="A688" s="23" t="s">
        <v>97</v>
      </c>
      <c r="B688" s="4" t="s">
        <v>196</v>
      </c>
      <c r="C688" s="4">
        <v>300</v>
      </c>
      <c r="D688" s="115">
        <f>D689</f>
        <v>280000</v>
      </c>
      <c r="E688" s="115">
        <f>E689</f>
        <v>0</v>
      </c>
      <c r="F688" s="115">
        <f>F689</f>
        <v>0</v>
      </c>
    </row>
    <row r="689" spans="1:6" s="6" customFormat="1" ht="25.5" x14ac:dyDescent="0.2">
      <c r="A689" s="23" t="s">
        <v>83</v>
      </c>
      <c r="B689" s="4" t="s">
        <v>196</v>
      </c>
      <c r="C689" s="4">
        <v>320</v>
      </c>
      <c r="D689" s="115">
        <v>280000</v>
      </c>
      <c r="E689" s="115">
        <v>0</v>
      </c>
      <c r="F689" s="115">
        <v>0</v>
      </c>
    </row>
    <row r="690" spans="1:6" s="18" customFormat="1" ht="46.5" customHeight="1" x14ac:dyDescent="0.2">
      <c r="A690" s="29" t="s">
        <v>161</v>
      </c>
      <c r="B690" s="30" t="s">
        <v>162</v>
      </c>
      <c r="C690" s="21"/>
      <c r="D690" s="114">
        <f>D691</f>
        <v>2894337.1499999994</v>
      </c>
      <c r="E690" s="114">
        <f>E691</f>
        <v>3197333.15</v>
      </c>
      <c r="F690" s="114">
        <f>F691</f>
        <v>3503068.95</v>
      </c>
    </row>
    <row r="691" spans="1:6" s="18" customFormat="1" ht="38.25" x14ac:dyDescent="0.2">
      <c r="A691" s="66" t="s">
        <v>458</v>
      </c>
      <c r="B691" s="33" t="s">
        <v>400</v>
      </c>
      <c r="C691" s="4"/>
      <c r="D691" s="115">
        <f>D692+D697</f>
        <v>2894337.1499999994</v>
      </c>
      <c r="E691" s="115">
        <f>E692+E697</f>
        <v>3197333.15</v>
      </c>
      <c r="F691" s="115">
        <f>F692+F697</f>
        <v>3503068.95</v>
      </c>
    </row>
    <row r="692" spans="1:6" s="18" customFormat="1" ht="51" x14ac:dyDescent="0.2">
      <c r="A692" s="7" t="s">
        <v>95</v>
      </c>
      <c r="B692" s="33" t="s">
        <v>400</v>
      </c>
      <c r="C692" s="5">
        <v>100</v>
      </c>
      <c r="D692" s="115">
        <f>D693</f>
        <v>2786899.8499999996</v>
      </c>
      <c r="E692" s="115">
        <f>E693</f>
        <v>3087631.6</v>
      </c>
      <c r="F692" s="115">
        <f>F693</f>
        <v>3376913.2</v>
      </c>
    </row>
    <row r="693" spans="1:6" s="18" customFormat="1" ht="25.5" x14ac:dyDescent="0.2">
      <c r="A693" s="7" t="s">
        <v>72</v>
      </c>
      <c r="B693" s="33" t="s">
        <v>400</v>
      </c>
      <c r="C693" s="5">
        <v>120</v>
      </c>
      <c r="D693" s="115">
        <f>D694+D696+D695</f>
        <v>2786899.8499999996</v>
      </c>
      <c r="E693" s="115">
        <f>E694+E696+E695</f>
        <v>3087631.6</v>
      </c>
      <c r="F693" s="115">
        <f>F694+F696+F695</f>
        <v>3376913.2</v>
      </c>
    </row>
    <row r="694" spans="1:6" s="18" customFormat="1" ht="12.75" x14ac:dyDescent="0.2">
      <c r="A694" s="7" t="s">
        <v>176</v>
      </c>
      <c r="B694" s="33" t="s">
        <v>400</v>
      </c>
      <c r="C694" s="5">
        <v>121</v>
      </c>
      <c r="D694" s="115">
        <v>2079004.63</v>
      </c>
      <c r="E694" s="115">
        <v>2310476.25</v>
      </c>
      <c r="F694" s="115">
        <v>2538296.96</v>
      </c>
    </row>
    <row r="695" spans="1:6" s="18" customFormat="1" ht="25.5" x14ac:dyDescent="0.2">
      <c r="A695" s="7" t="s">
        <v>183</v>
      </c>
      <c r="B695" s="33" t="s">
        <v>400</v>
      </c>
      <c r="C695" s="5">
        <v>122</v>
      </c>
      <c r="D695" s="115">
        <v>80000</v>
      </c>
      <c r="E695" s="115">
        <v>80000</v>
      </c>
      <c r="F695" s="115">
        <v>80000</v>
      </c>
    </row>
    <row r="696" spans="1:6" s="18" customFormat="1" ht="38.25" x14ac:dyDescent="0.2">
      <c r="A696" s="7" t="s">
        <v>10</v>
      </c>
      <c r="B696" s="33" t="s">
        <v>400</v>
      </c>
      <c r="C696" s="5">
        <v>129</v>
      </c>
      <c r="D696" s="115">
        <v>627895.22</v>
      </c>
      <c r="E696" s="115">
        <v>697155.35</v>
      </c>
      <c r="F696" s="115">
        <v>758616.24</v>
      </c>
    </row>
    <row r="697" spans="1:6" s="18" customFormat="1" ht="25.5" x14ac:dyDescent="0.2">
      <c r="A697" s="7" t="s">
        <v>93</v>
      </c>
      <c r="B697" s="33" t="s">
        <v>400</v>
      </c>
      <c r="C697" s="5">
        <v>200</v>
      </c>
      <c r="D697" s="115">
        <f t="shared" ref="D697:F698" si="190">D698</f>
        <v>107437.3</v>
      </c>
      <c r="E697" s="115">
        <f t="shared" si="190"/>
        <v>109701.55</v>
      </c>
      <c r="F697" s="115">
        <f t="shared" si="190"/>
        <v>126155.75</v>
      </c>
    </row>
    <row r="698" spans="1:6" s="18" customFormat="1" ht="25.5" x14ac:dyDescent="0.2">
      <c r="A698" s="7" t="s">
        <v>73</v>
      </c>
      <c r="B698" s="33" t="s">
        <v>400</v>
      </c>
      <c r="C698" s="5">
        <v>240</v>
      </c>
      <c r="D698" s="115">
        <f t="shared" si="190"/>
        <v>107437.3</v>
      </c>
      <c r="E698" s="115">
        <f t="shared" si="190"/>
        <v>109701.55</v>
      </c>
      <c r="F698" s="115">
        <f t="shared" si="190"/>
        <v>126155.75</v>
      </c>
    </row>
    <row r="699" spans="1:6" s="18" customFormat="1" ht="12.75" x14ac:dyDescent="0.2">
      <c r="A699" s="7" t="s">
        <v>112</v>
      </c>
      <c r="B699" s="33" t="s">
        <v>400</v>
      </c>
      <c r="C699" s="5">
        <v>244</v>
      </c>
      <c r="D699" s="115">
        <v>107437.3</v>
      </c>
      <c r="E699" s="115">
        <v>109701.55</v>
      </c>
      <c r="F699" s="115">
        <v>126155.75</v>
      </c>
    </row>
    <row r="700" spans="1:6" s="18" customFormat="1" ht="46.5" customHeight="1" x14ac:dyDescent="0.2">
      <c r="A700" s="29" t="s">
        <v>163</v>
      </c>
      <c r="B700" s="30" t="s">
        <v>164</v>
      </c>
      <c r="C700" s="21"/>
      <c r="D700" s="114">
        <f>SUM(D701,D705)</f>
        <v>3058977.33</v>
      </c>
      <c r="E700" s="114">
        <f>SUM(E701,E705)</f>
        <v>2994144</v>
      </c>
      <c r="F700" s="114">
        <f>SUM(F701,F705)</f>
        <v>2994144</v>
      </c>
    </row>
    <row r="701" spans="1:6" s="6" customFormat="1" ht="30" customHeight="1" x14ac:dyDescent="0.2">
      <c r="A701" s="8" t="s">
        <v>199</v>
      </c>
      <c r="B701" s="4" t="s">
        <v>200</v>
      </c>
      <c r="C701" s="4"/>
      <c r="D701" s="121">
        <f>D703</f>
        <v>700000</v>
      </c>
      <c r="E701" s="121">
        <f>E703</f>
        <v>700000</v>
      </c>
      <c r="F701" s="121">
        <f>F703</f>
        <v>700000</v>
      </c>
    </row>
    <row r="702" spans="1:6" s="6" customFormat="1" ht="25.5" x14ac:dyDescent="0.2">
      <c r="A702" s="7" t="s">
        <v>93</v>
      </c>
      <c r="B702" s="4" t="s">
        <v>200</v>
      </c>
      <c r="C702" s="5">
        <v>200</v>
      </c>
      <c r="D702" s="115">
        <f t="shared" ref="D702:F703" si="191">D703</f>
        <v>700000</v>
      </c>
      <c r="E702" s="115">
        <f t="shared" si="191"/>
        <v>700000</v>
      </c>
      <c r="F702" s="115">
        <f t="shared" si="191"/>
        <v>700000</v>
      </c>
    </row>
    <row r="703" spans="1:6" s="6" customFormat="1" ht="25.5" x14ac:dyDescent="0.2">
      <c r="A703" s="7" t="s">
        <v>73</v>
      </c>
      <c r="B703" s="4" t="s">
        <v>200</v>
      </c>
      <c r="C703" s="5">
        <v>240</v>
      </c>
      <c r="D703" s="115">
        <f t="shared" si="191"/>
        <v>700000</v>
      </c>
      <c r="E703" s="115">
        <f t="shared" si="191"/>
        <v>700000</v>
      </c>
      <c r="F703" s="115">
        <f t="shared" si="191"/>
        <v>700000</v>
      </c>
    </row>
    <row r="704" spans="1:6" s="6" customFormat="1" ht="12.75" x14ac:dyDescent="0.2">
      <c r="A704" s="7" t="s">
        <v>112</v>
      </c>
      <c r="B704" s="4" t="s">
        <v>200</v>
      </c>
      <c r="C704" s="5">
        <v>244</v>
      </c>
      <c r="D704" s="115">
        <v>700000</v>
      </c>
      <c r="E704" s="115">
        <v>700000</v>
      </c>
      <c r="F704" s="115">
        <v>700000</v>
      </c>
    </row>
    <row r="705" spans="1:6" s="6" customFormat="1" ht="12.75" x14ac:dyDescent="0.2">
      <c r="A705" s="32" t="s">
        <v>201</v>
      </c>
      <c r="B705" s="4" t="s">
        <v>202</v>
      </c>
      <c r="C705" s="4"/>
      <c r="D705" s="121">
        <f>D711+D706</f>
        <v>2358977.33</v>
      </c>
      <c r="E705" s="121">
        <f>E711+E706</f>
        <v>2294144</v>
      </c>
      <c r="F705" s="121">
        <f>F711+F706</f>
        <v>2294144</v>
      </c>
    </row>
    <row r="706" spans="1:6" s="6" customFormat="1" ht="25.5" x14ac:dyDescent="0.2">
      <c r="A706" s="7" t="s">
        <v>93</v>
      </c>
      <c r="B706" s="4" t="s">
        <v>202</v>
      </c>
      <c r="C706" s="5">
        <v>200</v>
      </c>
      <c r="D706" s="115">
        <f>D707</f>
        <v>2170044</v>
      </c>
      <c r="E706" s="115">
        <f>E707</f>
        <v>2170044</v>
      </c>
      <c r="F706" s="115">
        <f>F707</f>
        <v>2170044</v>
      </c>
    </row>
    <row r="707" spans="1:6" s="6" customFormat="1" ht="25.5" x14ac:dyDescent="0.2">
      <c r="A707" s="7" t="s">
        <v>73</v>
      </c>
      <c r="B707" s="4" t="s">
        <v>202</v>
      </c>
      <c r="C707" s="5">
        <v>240</v>
      </c>
      <c r="D707" s="115">
        <f>D708+D709</f>
        <v>2170044</v>
      </c>
      <c r="E707" s="115">
        <f>E708+E709</f>
        <v>2170044</v>
      </c>
      <c r="F707" s="115">
        <f>F708+F709</f>
        <v>2170044</v>
      </c>
    </row>
    <row r="708" spans="1:6" s="6" customFormat="1" ht="12.75" x14ac:dyDescent="0.2">
      <c r="A708" s="7" t="s">
        <v>112</v>
      </c>
      <c r="B708" s="4" t="s">
        <v>202</v>
      </c>
      <c r="C708" s="5">
        <v>244</v>
      </c>
      <c r="D708" s="121">
        <v>421300</v>
      </c>
      <c r="E708" s="115">
        <v>421300</v>
      </c>
      <c r="F708" s="115">
        <v>421300</v>
      </c>
    </row>
    <row r="709" spans="1:6" s="6" customFormat="1" ht="12.75" x14ac:dyDescent="0.2">
      <c r="A709" s="7" t="s">
        <v>106</v>
      </c>
      <c r="B709" s="4" t="s">
        <v>202</v>
      </c>
      <c r="C709" s="5">
        <v>247</v>
      </c>
      <c r="D709" s="115">
        <v>1748744</v>
      </c>
      <c r="E709" s="115">
        <v>1748744</v>
      </c>
      <c r="F709" s="115">
        <v>1748744</v>
      </c>
    </row>
    <row r="710" spans="1:6" s="6" customFormat="1" ht="12.75" x14ac:dyDescent="0.2">
      <c r="A710" s="9" t="s">
        <v>194</v>
      </c>
      <c r="B710" s="4" t="s">
        <v>202</v>
      </c>
      <c r="C710" s="5">
        <v>800</v>
      </c>
      <c r="D710" s="121">
        <f>D711</f>
        <v>188933.33</v>
      </c>
      <c r="E710" s="121">
        <f>E711</f>
        <v>124100</v>
      </c>
      <c r="F710" s="121">
        <f>F711</f>
        <v>124100</v>
      </c>
    </row>
    <row r="711" spans="1:6" s="6" customFormat="1" ht="12.75" x14ac:dyDescent="0.2">
      <c r="A711" s="7" t="s">
        <v>184</v>
      </c>
      <c r="B711" s="4" t="s">
        <v>202</v>
      </c>
      <c r="C711" s="5">
        <v>850</v>
      </c>
      <c r="D711" s="121">
        <v>188933.33</v>
      </c>
      <c r="E711" s="121">
        <v>124100</v>
      </c>
      <c r="F711" s="121">
        <v>124100</v>
      </c>
    </row>
    <row r="712" spans="1:6" s="18" customFormat="1" ht="46.5" customHeight="1" x14ac:dyDescent="0.2">
      <c r="A712" s="29" t="s">
        <v>165</v>
      </c>
      <c r="B712" s="30" t="s">
        <v>166</v>
      </c>
      <c r="C712" s="21"/>
      <c r="D712" s="114">
        <f>SUM(D713)</f>
        <v>2532132.8199999998</v>
      </c>
      <c r="E712" s="114">
        <f>SUM(E713)</f>
        <v>2532132.8199999998</v>
      </c>
      <c r="F712" s="114">
        <f>SUM(F713)</f>
        <v>2532132.8199999998</v>
      </c>
    </row>
    <row r="713" spans="1:6" s="6" customFormat="1" ht="25.5" x14ac:dyDescent="0.2">
      <c r="A713" s="7" t="s">
        <v>203</v>
      </c>
      <c r="B713" s="31" t="s">
        <v>204</v>
      </c>
      <c r="C713" s="31"/>
      <c r="D713" s="126">
        <f>D716</f>
        <v>2532132.8199999998</v>
      </c>
      <c r="E713" s="126">
        <f>E716</f>
        <v>2532132.8199999998</v>
      </c>
      <c r="F713" s="126">
        <f>F716</f>
        <v>2532132.8199999998</v>
      </c>
    </row>
    <row r="714" spans="1:6" s="6" customFormat="1" ht="12.75" x14ac:dyDescent="0.2">
      <c r="A714" s="7" t="s">
        <v>97</v>
      </c>
      <c r="B714" s="31" t="s">
        <v>204</v>
      </c>
      <c r="C714" s="65">
        <v>300</v>
      </c>
      <c r="D714" s="115">
        <f t="shared" ref="D714:F715" si="192">D715</f>
        <v>2532132.8199999998</v>
      </c>
      <c r="E714" s="115">
        <f t="shared" si="192"/>
        <v>2532132.8199999998</v>
      </c>
      <c r="F714" s="115">
        <f t="shared" si="192"/>
        <v>2532132.8199999998</v>
      </c>
    </row>
    <row r="715" spans="1:6" s="6" customFormat="1" ht="12.75" x14ac:dyDescent="0.2">
      <c r="A715" s="7" t="s">
        <v>205</v>
      </c>
      <c r="B715" s="31" t="s">
        <v>204</v>
      </c>
      <c r="C715" s="65">
        <v>310</v>
      </c>
      <c r="D715" s="115">
        <f t="shared" si="192"/>
        <v>2532132.8199999998</v>
      </c>
      <c r="E715" s="115">
        <f t="shared" si="192"/>
        <v>2532132.8199999998</v>
      </c>
      <c r="F715" s="115">
        <f t="shared" si="192"/>
        <v>2532132.8199999998</v>
      </c>
    </row>
    <row r="716" spans="1:6" s="6" customFormat="1" ht="12.75" x14ac:dyDescent="0.2">
      <c r="A716" s="7" t="s">
        <v>206</v>
      </c>
      <c r="B716" s="31" t="s">
        <v>204</v>
      </c>
      <c r="C716" s="65">
        <v>312</v>
      </c>
      <c r="D716" s="115">
        <v>2532132.8199999998</v>
      </c>
      <c r="E716" s="115">
        <v>2532132.8199999998</v>
      </c>
      <c r="F716" s="115">
        <v>2532132.8199999998</v>
      </c>
    </row>
    <row r="717" spans="1:6" s="18" customFormat="1" ht="46.5" customHeight="1" x14ac:dyDescent="0.2">
      <c r="A717" s="147" t="s">
        <v>167</v>
      </c>
      <c r="B717" s="30" t="s">
        <v>168</v>
      </c>
      <c r="C717" s="21"/>
      <c r="D717" s="114">
        <f>D718+D726+D722+D747+D770</f>
        <v>89927990.590000004</v>
      </c>
      <c r="E717" s="114">
        <f t="shared" ref="E717:F717" si="193">E718+E726+E722+E747+E770</f>
        <v>23290397.870000001</v>
      </c>
      <c r="F717" s="114">
        <f t="shared" si="193"/>
        <v>23428377.100000001</v>
      </c>
    </row>
    <row r="718" spans="1:6" s="18" customFormat="1" ht="46.5" customHeight="1" x14ac:dyDescent="0.2">
      <c r="A718" s="7" t="s">
        <v>119</v>
      </c>
      <c r="B718" s="156" t="s">
        <v>433</v>
      </c>
      <c r="C718" s="105"/>
      <c r="D718" s="121">
        <f t="shared" ref="D718:F720" si="194">D719</f>
        <v>410000</v>
      </c>
      <c r="E718" s="115">
        <f t="shared" si="194"/>
        <v>0</v>
      </c>
      <c r="F718" s="115">
        <f t="shared" si="194"/>
        <v>0</v>
      </c>
    </row>
    <row r="719" spans="1:6" s="18" customFormat="1" ht="46.5" customHeight="1" x14ac:dyDescent="0.2">
      <c r="A719" s="7" t="s">
        <v>91</v>
      </c>
      <c r="B719" s="155" t="s">
        <v>433</v>
      </c>
      <c r="C719" s="72">
        <v>400</v>
      </c>
      <c r="D719" s="122">
        <f t="shared" si="194"/>
        <v>410000</v>
      </c>
      <c r="E719" s="115">
        <f t="shared" si="194"/>
        <v>0</v>
      </c>
      <c r="F719" s="115">
        <f t="shared" si="194"/>
        <v>0</v>
      </c>
    </row>
    <row r="720" spans="1:6" s="18" customFormat="1" ht="46.5" customHeight="1" x14ac:dyDescent="0.2">
      <c r="A720" s="7" t="s">
        <v>92</v>
      </c>
      <c r="B720" s="71" t="s">
        <v>433</v>
      </c>
      <c r="C720" s="72">
        <v>410</v>
      </c>
      <c r="D720" s="115">
        <f t="shared" si="194"/>
        <v>410000</v>
      </c>
      <c r="E720" s="115">
        <f t="shared" si="194"/>
        <v>0</v>
      </c>
      <c r="F720" s="115">
        <f t="shared" si="194"/>
        <v>0</v>
      </c>
    </row>
    <row r="721" spans="1:6" s="18" customFormat="1" ht="46.5" customHeight="1" x14ac:dyDescent="0.2">
      <c r="A721" s="7" t="s">
        <v>119</v>
      </c>
      <c r="B721" s="71" t="s">
        <v>433</v>
      </c>
      <c r="C721" s="72">
        <v>414</v>
      </c>
      <c r="D721" s="115">
        <v>410000</v>
      </c>
      <c r="E721" s="120">
        <v>0</v>
      </c>
      <c r="F721" s="120">
        <v>0</v>
      </c>
    </row>
    <row r="722" spans="1:6" s="18" customFormat="1" ht="25.5" x14ac:dyDescent="0.2">
      <c r="A722" s="32" t="s">
        <v>448</v>
      </c>
      <c r="B722" s="33" t="s">
        <v>401</v>
      </c>
      <c r="C722" s="4"/>
      <c r="D722" s="115">
        <f>D724</f>
        <v>8000000</v>
      </c>
      <c r="E722" s="115">
        <f>E724</f>
        <v>0</v>
      </c>
      <c r="F722" s="115">
        <f>F724</f>
        <v>0</v>
      </c>
    </row>
    <row r="723" spans="1:6" s="18" customFormat="1" ht="25.5" x14ac:dyDescent="0.2">
      <c r="A723" s="7" t="s">
        <v>93</v>
      </c>
      <c r="B723" s="33" t="s">
        <v>401</v>
      </c>
      <c r="C723" s="5">
        <v>200</v>
      </c>
      <c r="D723" s="115">
        <f t="shared" ref="D723:F724" si="195">D724</f>
        <v>8000000</v>
      </c>
      <c r="E723" s="115">
        <f t="shared" si="195"/>
        <v>0</v>
      </c>
      <c r="F723" s="115">
        <f t="shared" si="195"/>
        <v>0</v>
      </c>
    </row>
    <row r="724" spans="1:6" s="18" customFormat="1" ht="25.5" x14ac:dyDescent="0.2">
      <c r="A724" s="7" t="s">
        <v>73</v>
      </c>
      <c r="B724" s="33" t="s">
        <v>401</v>
      </c>
      <c r="C724" s="5">
        <v>240</v>
      </c>
      <c r="D724" s="115">
        <f>D725</f>
        <v>8000000</v>
      </c>
      <c r="E724" s="115">
        <f t="shared" si="195"/>
        <v>0</v>
      </c>
      <c r="F724" s="115">
        <f t="shared" si="195"/>
        <v>0</v>
      </c>
    </row>
    <row r="725" spans="1:6" s="18" customFormat="1" ht="12.75" x14ac:dyDescent="0.2">
      <c r="A725" s="7" t="s">
        <v>28</v>
      </c>
      <c r="B725" s="33" t="s">
        <v>401</v>
      </c>
      <c r="C725" s="5">
        <v>244</v>
      </c>
      <c r="D725" s="115">
        <v>8000000</v>
      </c>
      <c r="E725" s="115">
        <v>0</v>
      </c>
      <c r="F725" s="115"/>
    </row>
    <row r="726" spans="1:6" s="6" customFormat="1" ht="29.25" customHeight="1" x14ac:dyDescent="0.2">
      <c r="A726" s="7" t="s">
        <v>207</v>
      </c>
      <c r="B726" s="64" t="s">
        <v>208</v>
      </c>
      <c r="C726" s="5"/>
      <c r="D726" s="115">
        <f>D727+D735+D739+D755+D751</f>
        <v>25084610.59</v>
      </c>
      <c r="E726" s="115">
        <f>E727+E735+E739+E755+E751</f>
        <v>23290397.870000001</v>
      </c>
      <c r="F726" s="115">
        <f>F727+F735+F739+F755+F751</f>
        <v>23428377.100000001</v>
      </c>
    </row>
    <row r="727" spans="1:6" s="6" customFormat="1" ht="25.5" x14ac:dyDescent="0.2">
      <c r="A727" s="7" t="s">
        <v>209</v>
      </c>
      <c r="B727" s="64" t="s">
        <v>210</v>
      </c>
      <c r="C727" s="5"/>
      <c r="D727" s="115">
        <f>D728+D732</f>
        <v>5495316.2199999997</v>
      </c>
      <c r="E727" s="115">
        <f>E728+E732</f>
        <v>4664080.87</v>
      </c>
      <c r="F727" s="115">
        <f>F728+F732</f>
        <v>4718644.0999999996</v>
      </c>
    </row>
    <row r="728" spans="1:6" s="6" customFormat="1" ht="25.5" x14ac:dyDescent="0.2">
      <c r="A728" s="7" t="s">
        <v>93</v>
      </c>
      <c r="B728" s="64" t="s">
        <v>210</v>
      </c>
      <c r="C728" s="5">
        <v>200</v>
      </c>
      <c r="D728" s="115">
        <f>D729</f>
        <v>4195316.22</v>
      </c>
      <c r="E728" s="115">
        <f>E729</f>
        <v>4664080.87</v>
      </c>
      <c r="F728" s="115">
        <f>F729</f>
        <v>4718644.0999999996</v>
      </c>
    </row>
    <row r="729" spans="1:6" s="6" customFormat="1" ht="25.5" x14ac:dyDescent="0.2">
      <c r="A729" s="7" t="s">
        <v>73</v>
      </c>
      <c r="B729" s="64" t="s">
        <v>210</v>
      </c>
      <c r="C729" s="5">
        <v>240</v>
      </c>
      <c r="D729" s="115">
        <f>D730+D731</f>
        <v>4195316.22</v>
      </c>
      <c r="E729" s="115">
        <f>E730+E731</f>
        <v>4664080.87</v>
      </c>
      <c r="F729" s="115">
        <f>F730+F731</f>
        <v>4718644.0999999996</v>
      </c>
    </row>
    <row r="730" spans="1:6" s="6" customFormat="1" ht="12.75" x14ac:dyDescent="0.2">
      <c r="A730" s="7" t="s">
        <v>28</v>
      </c>
      <c r="B730" s="64" t="s">
        <v>210</v>
      </c>
      <c r="C730" s="5">
        <v>244</v>
      </c>
      <c r="D730" s="121">
        <v>2883700</v>
      </c>
      <c r="E730" s="115">
        <v>3300000</v>
      </c>
      <c r="F730" s="115">
        <v>3300000</v>
      </c>
    </row>
    <row r="731" spans="1:6" s="6" customFormat="1" ht="12.75" x14ac:dyDescent="0.2">
      <c r="A731" s="7" t="s">
        <v>106</v>
      </c>
      <c r="B731" s="64" t="s">
        <v>210</v>
      </c>
      <c r="C731" s="5">
        <v>247</v>
      </c>
      <c r="D731" s="115">
        <v>1311616.22</v>
      </c>
      <c r="E731" s="115">
        <v>1364080.87</v>
      </c>
      <c r="F731" s="115">
        <v>1418644.1</v>
      </c>
    </row>
    <row r="732" spans="1:6" s="6" customFormat="1" ht="25.5" x14ac:dyDescent="0.2">
      <c r="A732" s="7" t="s">
        <v>91</v>
      </c>
      <c r="B732" s="64" t="s">
        <v>210</v>
      </c>
      <c r="C732" s="5">
        <v>400</v>
      </c>
      <c r="D732" s="115">
        <f t="shared" ref="D732:F733" si="196">D733</f>
        <v>1300000</v>
      </c>
      <c r="E732" s="115">
        <f t="shared" si="196"/>
        <v>0</v>
      </c>
      <c r="F732" s="115">
        <f t="shared" si="196"/>
        <v>0</v>
      </c>
    </row>
    <row r="733" spans="1:6" s="6" customFormat="1" ht="12.75" x14ac:dyDescent="0.2">
      <c r="A733" s="7" t="s">
        <v>92</v>
      </c>
      <c r="B733" s="64" t="s">
        <v>210</v>
      </c>
      <c r="C733" s="5">
        <v>410</v>
      </c>
      <c r="D733" s="115">
        <f t="shared" si="196"/>
        <v>1300000</v>
      </c>
      <c r="E733" s="115">
        <f t="shared" si="196"/>
        <v>0</v>
      </c>
      <c r="F733" s="115">
        <f t="shared" si="196"/>
        <v>0</v>
      </c>
    </row>
    <row r="734" spans="1:6" s="6" customFormat="1" ht="25.5" x14ac:dyDescent="0.2">
      <c r="A734" s="7" t="s">
        <v>119</v>
      </c>
      <c r="B734" s="64" t="s">
        <v>210</v>
      </c>
      <c r="C734" s="5">
        <v>414</v>
      </c>
      <c r="D734" s="115">
        <f>1300000</f>
        <v>1300000</v>
      </c>
      <c r="E734" s="115">
        <v>0</v>
      </c>
      <c r="F734" s="115">
        <v>0</v>
      </c>
    </row>
    <row r="735" spans="1:6" s="6" customFormat="1" ht="25.5" x14ac:dyDescent="0.2">
      <c r="A735" s="7" t="s">
        <v>327</v>
      </c>
      <c r="B735" s="64" t="s">
        <v>328</v>
      </c>
      <c r="C735" s="5"/>
      <c r="D735" s="115">
        <f>D736</f>
        <v>11005600</v>
      </c>
      <c r="E735" s="115">
        <f>E736</f>
        <v>11005600</v>
      </c>
      <c r="F735" s="115">
        <f>F736</f>
        <v>11005600</v>
      </c>
    </row>
    <row r="736" spans="1:6" s="6" customFormat="1" ht="25.5" x14ac:dyDescent="0.2">
      <c r="A736" s="7" t="s">
        <v>93</v>
      </c>
      <c r="B736" s="64" t="s">
        <v>328</v>
      </c>
      <c r="C736" s="5">
        <v>200</v>
      </c>
      <c r="D736" s="115">
        <f t="shared" ref="D736:F737" si="197">D737</f>
        <v>11005600</v>
      </c>
      <c r="E736" s="115">
        <f t="shared" si="197"/>
        <v>11005600</v>
      </c>
      <c r="F736" s="115">
        <f t="shared" si="197"/>
        <v>11005600</v>
      </c>
    </row>
    <row r="737" spans="1:6" s="6" customFormat="1" ht="33.75" customHeight="1" x14ac:dyDescent="0.2">
      <c r="A737" s="7" t="s">
        <v>73</v>
      </c>
      <c r="B737" s="64" t="s">
        <v>328</v>
      </c>
      <c r="C737" s="5">
        <v>240</v>
      </c>
      <c r="D737" s="115">
        <f t="shared" si="197"/>
        <v>11005600</v>
      </c>
      <c r="E737" s="115">
        <f t="shared" si="197"/>
        <v>11005600</v>
      </c>
      <c r="F737" s="115">
        <f t="shared" si="197"/>
        <v>11005600</v>
      </c>
    </row>
    <row r="738" spans="1:6" s="6" customFormat="1" ht="20.25" customHeight="1" x14ac:dyDescent="0.2">
      <c r="A738" s="7" t="s">
        <v>112</v>
      </c>
      <c r="B738" s="64" t="s">
        <v>328</v>
      </c>
      <c r="C738" s="5">
        <v>244</v>
      </c>
      <c r="D738" s="115">
        <v>11005600</v>
      </c>
      <c r="E738" s="115">
        <v>11005600</v>
      </c>
      <c r="F738" s="115">
        <v>11005600</v>
      </c>
    </row>
    <row r="739" spans="1:6" s="6" customFormat="1" ht="20.25" customHeight="1" x14ac:dyDescent="0.2">
      <c r="A739" s="7" t="s">
        <v>329</v>
      </c>
      <c r="B739" s="64" t="s">
        <v>330</v>
      </c>
      <c r="C739" s="5"/>
      <c r="D739" s="115">
        <f>D740+D744</f>
        <v>4190509</v>
      </c>
      <c r="E739" s="115">
        <f>E740+E744</f>
        <v>4270717</v>
      </c>
      <c r="F739" s="115">
        <f>F740+F744</f>
        <v>4354133</v>
      </c>
    </row>
    <row r="740" spans="1:6" s="6" customFormat="1" ht="25.5" x14ac:dyDescent="0.2">
      <c r="A740" s="7" t="s">
        <v>93</v>
      </c>
      <c r="B740" s="64" t="s">
        <v>330</v>
      </c>
      <c r="C740" s="5">
        <v>200</v>
      </c>
      <c r="D740" s="115">
        <f>D741</f>
        <v>4077088</v>
      </c>
      <c r="E740" s="115">
        <f>E741</f>
        <v>4157296</v>
      </c>
      <c r="F740" s="115">
        <f>F741</f>
        <v>4240712</v>
      </c>
    </row>
    <row r="741" spans="1:6" s="6" customFormat="1" ht="20.25" customHeight="1" x14ac:dyDescent="0.2">
      <c r="A741" s="7" t="s">
        <v>73</v>
      </c>
      <c r="B741" s="64" t="s">
        <v>330</v>
      </c>
      <c r="C741" s="5">
        <v>240</v>
      </c>
      <c r="D741" s="115">
        <f>D742+D743</f>
        <v>4077088</v>
      </c>
      <c r="E741" s="115">
        <f>E742+E743</f>
        <v>4157296</v>
      </c>
      <c r="F741" s="115">
        <f>F742+F743</f>
        <v>4240712</v>
      </c>
    </row>
    <row r="742" spans="1:6" s="6" customFormat="1" ht="20.25" customHeight="1" x14ac:dyDescent="0.2">
      <c r="A742" s="7" t="s">
        <v>28</v>
      </c>
      <c r="B742" s="64" t="s">
        <v>330</v>
      </c>
      <c r="C742" s="5">
        <v>244</v>
      </c>
      <c r="D742" s="121">
        <f>1341897+730000</f>
        <v>2071897</v>
      </c>
      <c r="E742" s="121">
        <f>1341897+730000</f>
        <v>2071897</v>
      </c>
      <c r="F742" s="121">
        <f>1341897+730000</f>
        <v>2071897</v>
      </c>
    </row>
    <row r="743" spans="1:6" s="6" customFormat="1" ht="20.25" customHeight="1" x14ac:dyDescent="0.2">
      <c r="A743" s="7" t="s">
        <v>106</v>
      </c>
      <c r="B743" s="64" t="s">
        <v>330</v>
      </c>
      <c r="C743" s="5">
        <v>247</v>
      </c>
      <c r="D743" s="122">
        <v>2005191</v>
      </c>
      <c r="E743" s="122">
        <v>2085399</v>
      </c>
      <c r="F743" s="122">
        <v>2168815</v>
      </c>
    </row>
    <row r="744" spans="1:6" s="6" customFormat="1" ht="20.25" customHeight="1" x14ac:dyDescent="0.2">
      <c r="A744" s="9" t="s">
        <v>194</v>
      </c>
      <c r="B744" s="64" t="s">
        <v>330</v>
      </c>
      <c r="C744" s="5">
        <v>800</v>
      </c>
      <c r="D744" s="115">
        <f>D745+D746</f>
        <v>113421</v>
      </c>
      <c r="E744" s="115">
        <f>E745+E746</f>
        <v>113421</v>
      </c>
      <c r="F744" s="115">
        <f>F745+F746</f>
        <v>113421</v>
      </c>
    </row>
    <row r="745" spans="1:6" s="6" customFormat="1" ht="20.25" customHeight="1" x14ac:dyDescent="0.2">
      <c r="A745" s="7" t="s">
        <v>211</v>
      </c>
      <c r="B745" s="64" t="s">
        <v>330</v>
      </c>
      <c r="C745" s="5">
        <v>830</v>
      </c>
      <c r="D745" s="122">
        <v>20000</v>
      </c>
      <c r="E745" s="122">
        <v>20000</v>
      </c>
      <c r="F745" s="122">
        <v>20000</v>
      </c>
    </row>
    <row r="746" spans="1:6" s="6" customFormat="1" ht="20.25" customHeight="1" x14ac:dyDescent="0.2">
      <c r="A746" s="139" t="s">
        <v>184</v>
      </c>
      <c r="B746" s="64" t="s">
        <v>330</v>
      </c>
      <c r="C746" s="5">
        <v>850</v>
      </c>
      <c r="D746" s="122">
        <v>93421</v>
      </c>
      <c r="E746" s="122">
        <v>93421</v>
      </c>
      <c r="F746" s="122">
        <v>93421</v>
      </c>
    </row>
    <row r="747" spans="1:6" s="6" customFormat="1" ht="41.25" customHeight="1" x14ac:dyDescent="0.2">
      <c r="A747" s="139" t="s">
        <v>477</v>
      </c>
      <c r="B747" s="64" t="s">
        <v>478</v>
      </c>
      <c r="C747" s="5"/>
      <c r="D747" s="122">
        <f>D748</f>
        <v>9233380</v>
      </c>
      <c r="E747" s="122">
        <f t="shared" ref="E747:F747" si="198">E748</f>
        <v>0</v>
      </c>
      <c r="F747" s="122">
        <f t="shared" si="198"/>
        <v>0</v>
      </c>
    </row>
    <row r="748" spans="1:6" s="6" customFormat="1" ht="27.75" customHeight="1" x14ac:dyDescent="0.2">
      <c r="A748" s="139" t="s">
        <v>93</v>
      </c>
      <c r="B748" s="64" t="s">
        <v>478</v>
      </c>
      <c r="C748" s="5">
        <v>200</v>
      </c>
      <c r="D748" s="122">
        <f>D749</f>
        <v>9233380</v>
      </c>
      <c r="E748" s="122">
        <f t="shared" ref="E748:F748" si="199">E749</f>
        <v>0</v>
      </c>
      <c r="F748" s="122">
        <f t="shared" si="199"/>
        <v>0</v>
      </c>
    </row>
    <row r="749" spans="1:6" s="6" customFormat="1" ht="30" customHeight="1" x14ac:dyDescent="0.2">
      <c r="A749" s="139" t="s">
        <v>73</v>
      </c>
      <c r="B749" s="64" t="s">
        <v>478</v>
      </c>
      <c r="C749" s="5">
        <v>240</v>
      </c>
      <c r="D749" s="122">
        <f>D750</f>
        <v>9233380</v>
      </c>
      <c r="E749" s="122">
        <f t="shared" ref="E749:F749" si="200">E750</f>
        <v>0</v>
      </c>
      <c r="F749" s="122">
        <f t="shared" si="200"/>
        <v>0</v>
      </c>
    </row>
    <row r="750" spans="1:6" s="6" customFormat="1" ht="24" customHeight="1" x14ac:dyDescent="0.2">
      <c r="A750" s="139" t="s">
        <v>28</v>
      </c>
      <c r="B750" s="64" t="s">
        <v>478</v>
      </c>
      <c r="C750" s="5">
        <v>244</v>
      </c>
      <c r="D750" s="122">
        <v>9233380</v>
      </c>
      <c r="E750" s="122">
        <v>0</v>
      </c>
      <c r="F750" s="122">
        <v>0</v>
      </c>
    </row>
    <row r="751" spans="1:6" s="18" customFormat="1" ht="63.75" x14ac:dyDescent="0.2">
      <c r="A751" s="8" t="s">
        <v>350</v>
      </c>
      <c r="B751" s="64" t="s">
        <v>351</v>
      </c>
      <c r="C751" s="5"/>
      <c r="D751" s="115">
        <f t="shared" ref="D751:F753" si="201">D752</f>
        <v>655000</v>
      </c>
      <c r="E751" s="115">
        <f t="shared" si="201"/>
        <v>0</v>
      </c>
      <c r="F751" s="115">
        <f t="shared" si="201"/>
        <v>0</v>
      </c>
    </row>
    <row r="752" spans="1:6" s="18" customFormat="1" ht="25.5" x14ac:dyDescent="0.2">
      <c r="A752" s="7" t="s">
        <v>93</v>
      </c>
      <c r="B752" s="64" t="s">
        <v>351</v>
      </c>
      <c r="C752" s="5">
        <v>200</v>
      </c>
      <c r="D752" s="115">
        <f t="shared" si="201"/>
        <v>655000</v>
      </c>
      <c r="E752" s="115">
        <f t="shared" si="201"/>
        <v>0</v>
      </c>
      <c r="F752" s="115">
        <f t="shared" si="201"/>
        <v>0</v>
      </c>
    </row>
    <row r="753" spans="1:6" s="18" customFormat="1" ht="25.5" x14ac:dyDescent="0.2">
      <c r="A753" s="7" t="s">
        <v>73</v>
      </c>
      <c r="B753" s="64" t="s">
        <v>351</v>
      </c>
      <c r="C753" s="5">
        <v>240</v>
      </c>
      <c r="D753" s="115">
        <f t="shared" si="201"/>
        <v>655000</v>
      </c>
      <c r="E753" s="115">
        <f t="shared" si="201"/>
        <v>0</v>
      </c>
      <c r="F753" s="115">
        <f t="shared" si="201"/>
        <v>0</v>
      </c>
    </row>
    <row r="754" spans="1:6" s="18" customFormat="1" ht="12.75" x14ac:dyDescent="0.2">
      <c r="A754" s="7" t="s">
        <v>112</v>
      </c>
      <c r="B754" s="64" t="s">
        <v>351</v>
      </c>
      <c r="C754" s="5">
        <v>244</v>
      </c>
      <c r="D754" s="115">
        <v>655000</v>
      </c>
      <c r="E754" s="115">
        <v>0</v>
      </c>
      <c r="F754" s="115">
        <v>0</v>
      </c>
    </row>
    <row r="755" spans="1:6" s="6" customFormat="1" ht="20.25" customHeight="1" x14ac:dyDescent="0.2">
      <c r="A755" s="7" t="s">
        <v>331</v>
      </c>
      <c r="B755" s="64" t="s">
        <v>332</v>
      </c>
      <c r="C755" s="5"/>
      <c r="D755" s="115">
        <f>D760+D756+D762+D766</f>
        <v>3738185.37</v>
      </c>
      <c r="E755" s="115">
        <f t="shared" ref="E755:F755" si="202">E760+E756+E762+E766</f>
        <v>3350000</v>
      </c>
      <c r="F755" s="115">
        <f t="shared" si="202"/>
        <v>3350000</v>
      </c>
    </row>
    <row r="756" spans="1:6" s="6" customFormat="1" ht="25.5" x14ac:dyDescent="0.2">
      <c r="A756" s="7" t="s">
        <v>93</v>
      </c>
      <c r="B756" s="64" t="s">
        <v>332</v>
      </c>
      <c r="C756" s="5">
        <v>200</v>
      </c>
      <c r="D756" s="115">
        <f t="shared" ref="D756:F757" si="203">D757</f>
        <v>500000</v>
      </c>
      <c r="E756" s="115">
        <f t="shared" si="203"/>
        <v>1010000</v>
      </c>
      <c r="F756" s="115">
        <f t="shared" si="203"/>
        <v>1010000</v>
      </c>
    </row>
    <row r="757" spans="1:6" s="6" customFormat="1" ht="25.5" x14ac:dyDescent="0.2">
      <c r="A757" s="7" t="s">
        <v>73</v>
      </c>
      <c r="B757" s="64" t="s">
        <v>332</v>
      </c>
      <c r="C757" s="5">
        <v>240</v>
      </c>
      <c r="D757" s="115">
        <f t="shared" si="203"/>
        <v>500000</v>
      </c>
      <c r="E757" s="115">
        <f t="shared" si="203"/>
        <v>1010000</v>
      </c>
      <c r="F757" s="115">
        <f t="shared" si="203"/>
        <v>1010000</v>
      </c>
    </row>
    <row r="758" spans="1:6" s="6" customFormat="1" ht="20.25" customHeight="1" x14ac:dyDescent="0.2">
      <c r="A758" s="7" t="s">
        <v>28</v>
      </c>
      <c r="B758" s="64" t="s">
        <v>332</v>
      </c>
      <c r="C758" s="5">
        <v>244</v>
      </c>
      <c r="D758" s="121">
        <v>500000</v>
      </c>
      <c r="E758" s="121">
        <v>1010000</v>
      </c>
      <c r="F758" s="121">
        <v>1010000</v>
      </c>
    </row>
    <row r="759" spans="1:6" s="6" customFormat="1" ht="20.25" customHeight="1" x14ac:dyDescent="0.2">
      <c r="A759" s="9" t="s">
        <v>194</v>
      </c>
      <c r="B759" s="64" t="s">
        <v>469</v>
      </c>
      <c r="C759" s="4" t="s">
        <v>216</v>
      </c>
      <c r="D759" s="115">
        <f t="shared" ref="D759:F760" si="204">D760</f>
        <v>566700</v>
      </c>
      <c r="E759" s="115">
        <f t="shared" si="204"/>
        <v>2340000</v>
      </c>
      <c r="F759" s="115">
        <f t="shared" si="204"/>
        <v>2340000</v>
      </c>
    </row>
    <row r="760" spans="1:6" s="6" customFormat="1" ht="38.25" x14ac:dyDescent="0.2">
      <c r="A760" s="9" t="s">
        <v>234</v>
      </c>
      <c r="B760" s="64" t="s">
        <v>469</v>
      </c>
      <c r="C760" s="4" t="s">
        <v>235</v>
      </c>
      <c r="D760" s="115">
        <f>D761</f>
        <v>566700</v>
      </c>
      <c r="E760" s="115">
        <f t="shared" si="204"/>
        <v>2340000</v>
      </c>
      <c r="F760" s="115">
        <f t="shared" si="204"/>
        <v>2340000</v>
      </c>
    </row>
    <row r="761" spans="1:6" s="6" customFormat="1" ht="51" x14ac:dyDescent="0.2">
      <c r="A761" s="7" t="s">
        <v>236</v>
      </c>
      <c r="B761" s="64" t="s">
        <v>469</v>
      </c>
      <c r="C761" s="11" t="s">
        <v>237</v>
      </c>
      <c r="D761" s="115">
        <v>566700</v>
      </c>
      <c r="E761" s="115">
        <v>2340000</v>
      </c>
      <c r="F761" s="115">
        <v>2340000</v>
      </c>
    </row>
    <row r="762" spans="1:6" s="185" customFormat="1" ht="38.25" x14ac:dyDescent="0.2">
      <c r="A762" s="188" t="s">
        <v>514</v>
      </c>
      <c r="B762" s="186" t="s">
        <v>513</v>
      </c>
      <c r="C762" s="187"/>
      <c r="D762" s="165">
        <f>D763</f>
        <v>1678185.37</v>
      </c>
      <c r="E762" s="165">
        <f t="shared" ref="E762:F762" si="205">E763</f>
        <v>0</v>
      </c>
      <c r="F762" s="165">
        <f t="shared" si="205"/>
        <v>0</v>
      </c>
    </row>
    <row r="763" spans="1:6" s="185" customFormat="1" ht="12.75" x14ac:dyDescent="0.2">
      <c r="A763" s="188" t="s">
        <v>194</v>
      </c>
      <c r="B763" s="186" t="s">
        <v>513</v>
      </c>
      <c r="C763" s="187" t="s">
        <v>216</v>
      </c>
      <c r="D763" s="165">
        <f>D764</f>
        <v>1678185.37</v>
      </c>
      <c r="E763" s="165">
        <f t="shared" ref="E763:F763" si="206">E764</f>
        <v>0</v>
      </c>
      <c r="F763" s="165">
        <f t="shared" si="206"/>
        <v>0</v>
      </c>
    </row>
    <row r="764" spans="1:6" s="185" customFormat="1" ht="38.25" x14ac:dyDescent="0.2">
      <c r="A764" s="188" t="s">
        <v>234</v>
      </c>
      <c r="B764" s="186" t="s">
        <v>513</v>
      </c>
      <c r="C764" s="187" t="s">
        <v>235</v>
      </c>
      <c r="D764" s="165">
        <f>D765</f>
        <v>1678185.37</v>
      </c>
      <c r="E764" s="165">
        <f t="shared" ref="E764:F764" si="207">E765</f>
        <v>0</v>
      </c>
      <c r="F764" s="165">
        <f t="shared" si="207"/>
        <v>0</v>
      </c>
    </row>
    <row r="765" spans="1:6" s="185" customFormat="1" ht="51" x14ac:dyDescent="0.2">
      <c r="A765" s="188" t="s">
        <v>236</v>
      </c>
      <c r="B765" s="186" t="s">
        <v>513</v>
      </c>
      <c r="C765" s="187" t="s">
        <v>237</v>
      </c>
      <c r="D765" s="165">
        <v>1678185.37</v>
      </c>
      <c r="E765" s="165"/>
      <c r="F765" s="165"/>
    </row>
    <row r="766" spans="1:6" s="185" customFormat="1" ht="44.25" customHeight="1" x14ac:dyDescent="0.2">
      <c r="A766" s="188" t="s">
        <v>515</v>
      </c>
      <c r="B766" s="186" t="s">
        <v>512</v>
      </c>
      <c r="C766" s="187"/>
      <c r="D766" s="165">
        <f>D767</f>
        <v>993300</v>
      </c>
      <c r="E766" s="165">
        <f t="shared" ref="E766:F766" si="208">E767</f>
        <v>0</v>
      </c>
      <c r="F766" s="165">
        <f t="shared" si="208"/>
        <v>0</v>
      </c>
    </row>
    <row r="767" spans="1:6" s="185" customFormat="1" ht="12.75" x14ac:dyDescent="0.2">
      <c r="A767" s="188" t="s">
        <v>194</v>
      </c>
      <c r="B767" s="186" t="s">
        <v>512</v>
      </c>
      <c r="C767" s="187" t="s">
        <v>216</v>
      </c>
      <c r="D767" s="165">
        <f>D768</f>
        <v>993300</v>
      </c>
      <c r="E767" s="165">
        <f t="shared" ref="E767:F767" si="209">E768</f>
        <v>0</v>
      </c>
      <c r="F767" s="165">
        <f t="shared" si="209"/>
        <v>0</v>
      </c>
    </row>
    <row r="768" spans="1:6" s="185" customFormat="1" ht="38.25" x14ac:dyDescent="0.2">
      <c r="A768" s="188" t="s">
        <v>234</v>
      </c>
      <c r="B768" s="186" t="s">
        <v>512</v>
      </c>
      <c r="C768" s="187" t="s">
        <v>235</v>
      </c>
      <c r="D768" s="165">
        <f>D769</f>
        <v>993300</v>
      </c>
      <c r="E768" s="165">
        <f t="shared" ref="E768:F768" si="210">E769</f>
        <v>0</v>
      </c>
      <c r="F768" s="165">
        <f t="shared" si="210"/>
        <v>0</v>
      </c>
    </row>
    <row r="769" spans="1:6" s="185" customFormat="1" ht="51" x14ac:dyDescent="0.2">
      <c r="A769" s="188" t="s">
        <v>236</v>
      </c>
      <c r="B769" s="186" t="s">
        <v>512</v>
      </c>
      <c r="C769" s="187" t="s">
        <v>237</v>
      </c>
      <c r="D769" s="165">
        <v>993300</v>
      </c>
      <c r="E769" s="165"/>
      <c r="F769" s="165"/>
    </row>
    <row r="770" spans="1:6" s="185" customFormat="1" ht="44.25" customHeight="1" x14ac:dyDescent="0.2">
      <c r="A770" s="188" t="s">
        <v>510</v>
      </c>
      <c r="B770" s="186" t="s">
        <v>509</v>
      </c>
      <c r="C770" s="187"/>
      <c r="D770" s="165">
        <f>D771</f>
        <v>47200000</v>
      </c>
      <c r="E770" s="165">
        <f t="shared" ref="E770:F770" si="211">E771</f>
        <v>0</v>
      </c>
      <c r="F770" s="165">
        <f t="shared" si="211"/>
        <v>0</v>
      </c>
    </row>
    <row r="771" spans="1:6" s="185" customFormat="1" ht="25.5" x14ac:dyDescent="0.2">
      <c r="A771" s="188" t="s">
        <v>91</v>
      </c>
      <c r="B771" s="186" t="s">
        <v>509</v>
      </c>
      <c r="C771" s="187" t="s">
        <v>228</v>
      </c>
      <c r="D771" s="165">
        <f>D772</f>
        <v>47200000</v>
      </c>
      <c r="E771" s="165">
        <f t="shared" ref="E771:F771" si="212">E772</f>
        <v>0</v>
      </c>
      <c r="F771" s="165">
        <f t="shared" si="212"/>
        <v>0</v>
      </c>
    </row>
    <row r="772" spans="1:6" s="185" customFormat="1" ht="12.75" x14ac:dyDescent="0.2">
      <c r="A772" s="188" t="s">
        <v>92</v>
      </c>
      <c r="B772" s="186" t="s">
        <v>509</v>
      </c>
      <c r="C772" s="187" t="s">
        <v>229</v>
      </c>
      <c r="D772" s="165">
        <f>D773</f>
        <v>47200000</v>
      </c>
      <c r="E772" s="165">
        <f t="shared" ref="E772:F772" si="213">E773</f>
        <v>0</v>
      </c>
      <c r="F772" s="165">
        <f t="shared" si="213"/>
        <v>0</v>
      </c>
    </row>
    <row r="773" spans="1:6" s="185" customFormat="1" ht="42.75" customHeight="1" x14ac:dyDescent="0.2">
      <c r="A773" s="188" t="s">
        <v>119</v>
      </c>
      <c r="B773" s="186" t="s">
        <v>509</v>
      </c>
      <c r="C773" s="187" t="s">
        <v>434</v>
      </c>
      <c r="D773" s="165">
        <v>47200000</v>
      </c>
      <c r="E773" s="165"/>
      <c r="F773" s="165"/>
    </row>
    <row r="774" spans="1:6" s="185" customFormat="1" ht="40.5" x14ac:dyDescent="0.2">
      <c r="A774" s="181" t="s">
        <v>504</v>
      </c>
      <c r="B774" s="182" t="s">
        <v>502</v>
      </c>
      <c r="C774" s="183"/>
      <c r="D774" s="184">
        <f>D775</f>
        <v>292246.25</v>
      </c>
      <c r="E774" s="184">
        <f t="shared" ref="E774:F774" si="214">E775</f>
        <v>0</v>
      </c>
      <c r="F774" s="184">
        <f t="shared" si="214"/>
        <v>0</v>
      </c>
    </row>
    <row r="775" spans="1:6" s="185" customFormat="1" ht="25.5" x14ac:dyDescent="0.2">
      <c r="A775" s="162" t="s">
        <v>215</v>
      </c>
      <c r="B775" s="186" t="s">
        <v>503</v>
      </c>
      <c r="C775" s="187"/>
      <c r="D775" s="165">
        <f>D776</f>
        <v>292246.25</v>
      </c>
      <c r="E775" s="165">
        <f t="shared" ref="E775:F775" si="215">E776</f>
        <v>0</v>
      </c>
      <c r="F775" s="165">
        <f t="shared" si="215"/>
        <v>0</v>
      </c>
    </row>
    <row r="776" spans="1:6" s="185" customFormat="1" ht="12.75" x14ac:dyDescent="0.2">
      <c r="A776" s="162" t="s">
        <v>96</v>
      </c>
      <c r="B776" s="186" t="s">
        <v>503</v>
      </c>
      <c r="C776" s="187" t="s">
        <v>216</v>
      </c>
      <c r="D776" s="165">
        <f>D777</f>
        <v>292246.25</v>
      </c>
      <c r="E776" s="165">
        <f t="shared" ref="E776:F776" si="216">E777</f>
        <v>0</v>
      </c>
      <c r="F776" s="165">
        <f t="shared" si="216"/>
        <v>0</v>
      </c>
    </row>
    <row r="777" spans="1:6" s="185" customFormat="1" ht="12.75" x14ac:dyDescent="0.2">
      <c r="A777" s="162" t="s">
        <v>211</v>
      </c>
      <c r="B777" s="186" t="s">
        <v>503</v>
      </c>
      <c r="C777" s="187" t="s">
        <v>217</v>
      </c>
      <c r="D777" s="165">
        <f>D778</f>
        <v>292246.25</v>
      </c>
      <c r="E777" s="165">
        <f t="shared" ref="E777:F777" si="217">E778</f>
        <v>0</v>
      </c>
      <c r="F777" s="165">
        <f t="shared" si="217"/>
        <v>0</v>
      </c>
    </row>
    <row r="778" spans="1:6" s="185" customFormat="1" ht="76.5" x14ac:dyDescent="0.2">
      <c r="A778" s="162" t="s">
        <v>505</v>
      </c>
      <c r="B778" s="186" t="s">
        <v>503</v>
      </c>
      <c r="C778" s="187" t="s">
        <v>218</v>
      </c>
      <c r="D778" s="165">
        <v>292246.25</v>
      </c>
      <c r="E778" s="165"/>
      <c r="F778" s="165"/>
    </row>
    <row r="779" spans="1:6" s="18" customFormat="1" ht="46.5" customHeight="1" x14ac:dyDescent="0.2">
      <c r="A779" s="29" t="s">
        <v>169</v>
      </c>
      <c r="B779" s="30" t="s">
        <v>170</v>
      </c>
      <c r="C779" s="21"/>
      <c r="D779" s="114">
        <f>D780+D797+D802</f>
        <v>20616068.289999999</v>
      </c>
      <c r="E779" s="114">
        <f>E780+E797+E802</f>
        <v>19086822.149999999</v>
      </c>
      <c r="F779" s="114">
        <f>F780+F797+F802</f>
        <v>19377727.5</v>
      </c>
    </row>
    <row r="780" spans="1:6" s="6" customFormat="1" ht="47.25" customHeight="1" x14ac:dyDescent="0.2">
      <c r="A780" s="7" t="s">
        <v>226</v>
      </c>
      <c r="B780" s="33" t="s">
        <v>227</v>
      </c>
      <c r="C780" s="4"/>
      <c r="D780" s="122">
        <f>D781+D789+D793+D785</f>
        <v>12748734.129999999</v>
      </c>
      <c r="E780" s="122">
        <f t="shared" ref="E780:F780" si="218">E781+E789+E793+E785</f>
        <v>11178966.949999999</v>
      </c>
      <c r="F780" s="122">
        <f t="shared" si="218"/>
        <v>11207300.43</v>
      </c>
    </row>
    <row r="781" spans="1:6" s="6" customFormat="1" ht="60.75" customHeight="1" x14ac:dyDescent="0.2">
      <c r="A781" s="7" t="s">
        <v>462</v>
      </c>
      <c r="B781" s="135" t="s">
        <v>531</v>
      </c>
      <c r="C781" s="4"/>
      <c r="D781" s="122">
        <f>D782</f>
        <v>0</v>
      </c>
      <c r="E781" s="122">
        <f>E782</f>
        <v>0</v>
      </c>
      <c r="F781" s="122">
        <f>F782</f>
        <v>0</v>
      </c>
    </row>
    <row r="782" spans="1:6" s="6" customFormat="1" ht="25.5" x14ac:dyDescent="0.2">
      <c r="A782" s="7" t="s">
        <v>91</v>
      </c>
      <c r="B782" s="135" t="s">
        <v>531</v>
      </c>
      <c r="C782" s="4" t="s">
        <v>228</v>
      </c>
      <c r="D782" s="122">
        <f>D784</f>
        <v>0</v>
      </c>
      <c r="E782" s="122">
        <f>E784</f>
        <v>0</v>
      </c>
      <c r="F782" s="122">
        <f>F784</f>
        <v>0</v>
      </c>
    </row>
    <row r="783" spans="1:6" s="6" customFormat="1" ht="12.75" x14ac:dyDescent="0.2">
      <c r="A783" s="7" t="s">
        <v>92</v>
      </c>
      <c r="B783" s="135" t="s">
        <v>531</v>
      </c>
      <c r="C783" s="4" t="s">
        <v>229</v>
      </c>
      <c r="D783" s="122">
        <f>D784</f>
        <v>0</v>
      </c>
      <c r="E783" s="122">
        <f>E784</f>
        <v>0</v>
      </c>
      <c r="F783" s="122">
        <f>F784</f>
        <v>0</v>
      </c>
    </row>
    <row r="784" spans="1:6" s="6" customFormat="1" ht="25.5" x14ac:dyDescent="0.2">
      <c r="A784" s="7" t="s">
        <v>230</v>
      </c>
      <c r="B784" s="135" t="s">
        <v>531</v>
      </c>
      <c r="C784" s="4" t="s">
        <v>231</v>
      </c>
      <c r="D784" s="122"/>
      <c r="E784" s="122"/>
      <c r="F784" s="122"/>
    </row>
    <row r="785" spans="1:6" s="185" customFormat="1" ht="36.75" customHeight="1" x14ac:dyDescent="0.2">
      <c r="A785" s="188" t="s">
        <v>532</v>
      </c>
      <c r="B785" s="208" t="s">
        <v>422</v>
      </c>
      <c r="C785" s="191"/>
      <c r="D785" s="198">
        <f t="shared" ref="D785:D786" si="219">D786</f>
        <v>3209339.93</v>
      </c>
      <c r="E785" s="198">
        <f t="shared" ref="E785:E786" si="220">E786</f>
        <v>3383534.85</v>
      </c>
      <c r="F785" s="198">
        <f t="shared" ref="F785:F786" si="221">F786</f>
        <v>3411798.35</v>
      </c>
    </row>
    <row r="786" spans="1:6" s="185" customFormat="1" ht="32.25" customHeight="1" x14ac:dyDescent="0.2">
      <c r="A786" s="188" t="s">
        <v>91</v>
      </c>
      <c r="B786" s="208" t="s">
        <v>422</v>
      </c>
      <c r="C786" s="191" t="s">
        <v>228</v>
      </c>
      <c r="D786" s="198">
        <f t="shared" si="219"/>
        <v>3209339.93</v>
      </c>
      <c r="E786" s="198">
        <f t="shared" si="220"/>
        <v>3383534.85</v>
      </c>
      <c r="F786" s="198">
        <f t="shared" si="221"/>
        <v>3411798.35</v>
      </c>
    </row>
    <row r="787" spans="1:6" s="185" customFormat="1" ht="12.75" x14ac:dyDescent="0.2">
      <c r="A787" s="188" t="s">
        <v>92</v>
      </c>
      <c r="B787" s="208" t="s">
        <v>422</v>
      </c>
      <c r="C787" s="191" t="s">
        <v>229</v>
      </c>
      <c r="D787" s="198">
        <f>D788</f>
        <v>3209339.93</v>
      </c>
      <c r="E787" s="198">
        <f t="shared" ref="E787:F787" si="222">E788</f>
        <v>3383534.85</v>
      </c>
      <c r="F787" s="198">
        <f t="shared" si="222"/>
        <v>3411798.35</v>
      </c>
    </row>
    <row r="788" spans="1:6" s="185" customFormat="1" ht="39" customHeight="1" x14ac:dyDescent="0.2">
      <c r="A788" s="188" t="s">
        <v>230</v>
      </c>
      <c r="B788" s="208" t="s">
        <v>422</v>
      </c>
      <c r="C788" s="191" t="s">
        <v>231</v>
      </c>
      <c r="D788" s="198">
        <v>3209339.93</v>
      </c>
      <c r="E788" s="198">
        <v>3383534.85</v>
      </c>
      <c r="F788" s="198">
        <v>3411798.35</v>
      </c>
    </row>
    <row r="789" spans="1:6" s="6" customFormat="1" ht="51" x14ac:dyDescent="0.2">
      <c r="A789" s="7" t="s">
        <v>463</v>
      </c>
      <c r="B789" s="33" t="s">
        <v>423</v>
      </c>
      <c r="C789" s="4"/>
      <c r="D789" s="122">
        <f>D790</f>
        <v>4427614.2</v>
      </c>
      <c r="E789" s="122">
        <f>E790</f>
        <v>2683652.1</v>
      </c>
      <c r="F789" s="122">
        <f>F790</f>
        <v>2683722.08</v>
      </c>
    </row>
    <row r="790" spans="1:6" s="6" customFormat="1" ht="25.5" x14ac:dyDescent="0.2">
      <c r="A790" s="7" t="s">
        <v>91</v>
      </c>
      <c r="B790" s="33" t="s">
        <v>423</v>
      </c>
      <c r="C790" s="4" t="s">
        <v>228</v>
      </c>
      <c r="D790" s="122">
        <f>D792</f>
        <v>4427614.2</v>
      </c>
      <c r="E790" s="122">
        <f>E792</f>
        <v>2683652.1</v>
      </c>
      <c r="F790" s="122">
        <f>F792</f>
        <v>2683722.08</v>
      </c>
    </row>
    <row r="791" spans="1:6" s="6" customFormat="1" ht="12.75" x14ac:dyDescent="0.2">
      <c r="A791" s="7" t="s">
        <v>92</v>
      </c>
      <c r="B791" s="33" t="s">
        <v>423</v>
      </c>
      <c r="C791" s="4" t="s">
        <v>229</v>
      </c>
      <c r="D791" s="122">
        <f>D792</f>
        <v>4427614.2</v>
      </c>
      <c r="E791" s="122">
        <f>E792</f>
        <v>2683652.1</v>
      </c>
      <c r="F791" s="122">
        <f>F792</f>
        <v>2683722.08</v>
      </c>
    </row>
    <row r="792" spans="1:6" s="6" customFormat="1" ht="39.75" customHeight="1" x14ac:dyDescent="0.2">
      <c r="A792" s="7" t="s">
        <v>230</v>
      </c>
      <c r="B792" s="33" t="s">
        <v>423</v>
      </c>
      <c r="C792" s="4" t="s">
        <v>231</v>
      </c>
      <c r="D792" s="122">
        <v>4427614.2</v>
      </c>
      <c r="E792" s="122">
        <v>2683652.1</v>
      </c>
      <c r="F792" s="122">
        <v>2683722.08</v>
      </c>
    </row>
    <row r="793" spans="1:6" s="6" customFormat="1" ht="39.75" customHeight="1" x14ac:dyDescent="0.2">
      <c r="A793" s="7" t="s">
        <v>464</v>
      </c>
      <c r="B793" s="33" t="s">
        <v>424</v>
      </c>
      <c r="C793" s="4"/>
      <c r="D793" s="122">
        <f>D794</f>
        <v>5111780</v>
      </c>
      <c r="E793" s="122">
        <f>E794</f>
        <v>5111780</v>
      </c>
      <c r="F793" s="122">
        <f>F794</f>
        <v>5111780</v>
      </c>
    </row>
    <row r="794" spans="1:6" s="6" customFormat="1" ht="39.75" customHeight="1" x14ac:dyDescent="0.2">
      <c r="A794" s="7" t="s">
        <v>97</v>
      </c>
      <c r="B794" s="33" t="s">
        <v>424</v>
      </c>
      <c r="C794" s="4" t="s">
        <v>222</v>
      </c>
      <c r="D794" s="122">
        <f>D796</f>
        <v>5111780</v>
      </c>
      <c r="E794" s="122">
        <f>E796</f>
        <v>5111780</v>
      </c>
      <c r="F794" s="122">
        <f>F796</f>
        <v>5111780</v>
      </c>
    </row>
    <row r="795" spans="1:6" s="6" customFormat="1" ht="39.75" customHeight="1" x14ac:dyDescent="0.2">
      <c r="A795" s="32" t="s">
        <v>83</v>
      </c>
      <c r="B795" s="33" t="s">
        <v>424</v>
      </c>
      <c r="C795" s="4" t="s">
        <v>223</v>
      </c>
      <c r="D795" s="122">
        <f>D796</f>
        <v>5111780</v>
      </c>
      <c r="E795" s="122">
        <f>E796</f>
        <v>5111780</v>
      </c>
      <c r="F795" s="122">
        <f>F796</f>
        <v>5111780</v>
      </c>
    </row>
    <row r="796" spans="1:6" s="6" customFormat="1" ht="39.75" customHeight="1" x14ac:dyDescent="0.2">
      <c r="A796" s="32" t="s">
        <v>273</v>
      </c>
      <c r="B796" s="33" t="s">
        <v>424</v>
      </c>
      <c r="C796" s="4" t="s">
        <v>349</v>
      </c>
      <c r="D796" s="122">
        <v>5111780</v>
      </c>
      <c r="E796" s="122">
        <v>5111780</v>
      </c>
      <c r="F796" s="122">
        <v>5111780</v>
      </c>
    </row>
    <row r="797" spans="1:6" s="6" customFormat="1" ht="25.5" x14ac:dyDescent="0.2">
      <c r="A797" s="32" t="s">
        <v>232</v>
      </c>
      <c r="B797" s="10" t="s">
        <v>233</v>
      </c>
      <c r="C797" s="62"/>
      <c r="D797" s="115">
        <f>SUM(D798)</f>
        <v>510676.35</v>
      </c>
      <c r="E797" s="115">
        <f>SUM(E798)</f>
        <v>510676.35</v>
      </c>
      <c r="F797" s="115">
        <f>SUM(F798)</f>
        <v>510676.35</v>
      </c>
    </row>
    <row r="798" spans="1:6" s="6" customFormat="1" ht="51" x14ac:dyDescent="0.2">
      <c r="A798" s="32" t="s">
        <v>459</v>
      </c>
      <c r="B798" s="10" t="s">
        <v>425</v>
      </c>
      <c r="C798" s="63"/>
      <c r="D798" s="115">
        <f>D799</f>
        <v>510676.35</v>
      </c>
      <c r="E798" s="115">
        <f t="shared" ref="E798:F800" si="223">E799</f>
        <v>510676.35</v>
      </c>
      <c r="F798" s="115">
        <f t="shared" si="223"/>
        <v>510676.35</v>
      </c>
    </row>
    <row r="799" spans="1:6" s="6" customFormat="1" ht="12.75" x14ac:dyDescent="0.2">
      <c r="A799" s="9" t="s">
        <v>194</v>
      </c>
      <c r="B799" s="10" t="s">
        <v>425</v>
      </c>
      <c r="C799" s="11" t="s">
        <v>216</v>
      </c>
      <c r="D799" s="115">
        <f>D800</f>
        <v>510676.35</v>
      </c>
      <c r="E799" s="115">
        <f t="shared" si="223"/>
        <v>510676.35</v>
      </c>
      <c r="F799" s="115">
        <f t="shared" si="223"/>
        <v>510676.35</v>
      </c>
    </row>
    <row r="800" spans="1:6" s="6" customFormat="1" ht="38.25" x14ac:dyDescent="0.2">
      <c r="A800" s="9" t="s">
        <v>234</v>
      </c>
      <c r="B800" s="10" t="s">
        <v>425</v>
      </c>
      <c r="C800" s="11" t="s">
        <v>235</v>
      </c>
      <c r="D800" s="115">
        <f>D801</f>
        <v>510676.35</v>
      </c>
      <c r="E800" s="115">
        <f t="shared" si="223"/>
        <v>510676.35</v>
      </c>
      <c r="F800" s="115">
        <f t="shared" si="223"/>
        <v>510676.35</v>
      </c>
    </row>
    <row r="801" spans="1:6" s="6" customFormat="1" ht="51" x14ac:dyDescent="0.2">
      <c r="A801" s="9" t="s">
        <v>236</v>
      </c>
      <c r="B801" s="10" t="s">
        <v>425</v>
      </c>
      <c r="C801" s="11" t="s">
        <v>237</v>
      </c>
      <c r="D801" s="115">
        <v>510676.35</v>
      </c>
      <c r="E801" s="115">
        <v>510676.35</v>
      </c>
      <c r="F801" s="115">
        <v>510676.35</v>
      </c>
    </row>
    <row r="802" spans="1:6" s="6" customFormat="1" ht="30" customHeight="1" x14ac:dyDescent="0.2">
      <c r="A802" s="8" t="s">
        <v>219</v>
      </c>
      <c r="B802" s="10" t="s">
        <v>220</v>
      </c>
      <c r="C802" s="11"/>
      <c r="D802" s="115">
        <f>D804+D813</f>
        <v>7356657.8099999996</v>
      </c>
      <c r="E802" s="115">
        <f>E804+E813</f>
        <v>7397178.8500000006</v>
      </c>
      <c r="F802" s="115">
        <f>F804+F813</f>
        <v>7659750.7199999997</v>
      </c>
    </row>
    <row r="803" spans="1:6" s="6" customFormat="1" ht="12.75" x14ac:dyDescent="0.2">
      <c r="A803" s="146" t="s">
        <v>460</v>
      </c>
      <c r="B803" s="10" t="s">
        <v>426</v>
      </c>
      <c r="C803" s="11"/>
      <c r="D803" s="115">
        <f>D804</f>
        <v>7219303.8099999996</v>
      </c>
      <c r="E803" s="115">
        <f>E804</f>
        <v>7284296.8500000006</v>
      </c>
      <c r="F803" s="115">
        <f>F804</f>
        <v>7546868.7199999997</v>
      </c>
    </row>
    <row r="804" spans="1:6" s="6" customFormat="1" ht="63.75" x14ac:dyDescent="0.2">
      <c r="A804" s="9" t="s">
        <v>221</v>
      </c>
      <c r="B804" s="10" t="s">
        <v>427</v>
      </c>
      <c r="C804" s="3"/>
      <c r="D804" s="115">
        <f>D806+D811</f>
        <v>7219303.8099999996</v>
      </c>
      <c r="E804" s="115">
        <f>E806+E811</f>
        <v>7284296.8500000006</v>
      </c>
      <c r="F804" s="115">
        <f>F806+F811</f>
        <v>7546868.7199999997</v>
      </c>
    </row>
    <row r="805" spans="1:6" s="6" customFormat="1" ht="65.25" customHeight="1" x14ac:dyDescent="0.2">
      <c r="A805" s="8" t="s">
        <v>95</v>
      </c>
      <c r="B805" s="10" t="s">
        <v>427</v>
      </c>
      <c r="C805" s="5">
        <v>100</v>
      </c>
      <c r="D805" s="115">
        <f>D806</f>
        <v>6659303.8099999996</v>
      </c>
      <c r="E805" s="115">
        <f>E806</f>
        <v>6724296.8500000006</v>
      </c>
      <c r="F805" s="115">
        <f>F806</f>
        <v>6986868.7199999997</v>
      </c>
    </row>
    <row r="806" spans="1:6" s="6" customFormat="1" ht="25.5" x14ac:dyDescent="0.2">
      <c r="A806" s="7" t="s">
        <v>72</v>
      </c>
      <c r="B806" s="10" t="s">
        <v>427</v>
      </c>
      <c r="C806" s="5">
        <v>120</v>
      </c>
      <c r="D806" s="115">
        <f>D807+D808+D809</f>
        <v>6659303.8099999996</v>
      </c>
      <c r="E806" s="115">
        <f>E807+E808+E809</f>
        <v>6724296.8500000006</v>
      </c>
      <c r="F806" s="115">
        <f>F807+F808+F809</f>
        <v>6986868.7199999997</v>
      </c>
    </row>
    <row r="807" spans="1:6" s="6" customFormat="1" ht="12.75" x14ac:dyDescent="0.2">
      <c r="A807" s="7" t="s">
        <v>11</v>
      </c>
      <c r="B807" s="10" t="s">
        <v>427</v>
      </c>
      <c r="C807" s="5">
        <v>121</v>
      </c>
      <c r="D807" s="115">
        <v>4991784.8</v>
      </c>
      <c r="E807" s="115">
        <v>5041702.6500000004</v>
      </c>
      <c r="F807" s="115">
        <v>5243370.75</v>
      </c>
    </row>
    <row r="808" spans="1:6" s="6" customFormat="1" ht="25.5" customHeight="1" x14ac:dyDescent="0.2">
      <c r="A808" s="7" t="s">
        <v>183</v>
      </c>
      <c r="B808" s="10" t="s">
        <v>427</v>
      </c>
      <c r="C808" s="5">
        <v>122</v>
      </c>
      <c r="D808" s="115">
        <v>160000</v>
      </c>
      <c r="E808" s="115">
        <v>160000</v>
      </c>
      <c r="F808" s="115">
        <v>160000</v>
      </c>
    </row>
    <row r="809" spans="1:6" s="6" customFormat="1" ht="38.25" x14ac:dyDescent="0.2">
      <c r="A809" s="7" t="s">
        <v>10</v>
      </c>
      <c r="B809" s="10" t="s">
        <v>427</v>
      </c>
      <c r="C809" s="5">
        <v>129</v>
      </c>
      <c r="D809" s="115">
        <v>1507519.01</v>
      </c>
      <c r="E809" s="115">
        <v>1522594.2</v>
      </c>
      <c r="F809" s="115">
        <v>1583497.97</v>
      </c>
    </row>
    <row r="810" spans="1:6" s="6" customFormat="1" ht="25.5" x14ac:dyDescent="0.2">
      <c r="A810" s="7" t="s">
        <v>93</v>
      </c>
      <c r="B810" s="10" t="s">
        <v>427</v>
      </c>
      <c r="C810" s="5">
        <v>200</v>
      </c>
      <c r="D810" s="115">
        <f t="shared" ref="D810:F811" si="224">D811</f>
        <v>560000</v>
      </c>
      <c r="E810" s="115">
        <f t="shared" si="224"/>
        <v>560000</v>
      </c>
      <c r="F810" s="115">
        <f t="shared" si="224"/>
        <v>560000</v>
      </c>
    </row>
    <row r="811" spans="1:6" s="6" customFormat="1" ht="25.5" x14ac:dyDescent="0.2">
      <c r="A811" s="7" t="s">
        <v>73</v>
      </c>
      <c r="B811" s="10" t="s">
        <v>427</v>
      </c>
      <c r="C811" s="5">
        <v>240</v>
      </c>
      <c r="D811" s="115">
        <f t="shared" si="224"/>
        <v>560000</v>
      </c>
      <c r="E811" s="115">
        <f t="shared" si="224"/>
        <v>560000</v>
      </c>
      <c r="F811" s="115">
        <f t="shared" si="224"/>
        <v>560000</v>
      </c>
    </row>
    <row r="812" spans="1:6" s="6" customFormat="1" ht="12.75" x14ac:dyDescent="0.2">
      <c r="A812" s="7" t="s">
        <v>28</v>
      </c>
      <c r="B812" s="10" t="s">
        <v>427</v>
      </c>
      <c r="C812" s="5">
        <v>244</v>
      </c>
      <c r="D812" s="115">
        <v>560000</v>
      </c>
      <c r="E812" s="115">
        <v>560000</v>
      </c>
      <c r="F812" s="115">
        <v>560000</v>
      </c>
    </row>
    <row r="813" spans="1:6" s="6" customFormat="1" ht="25.5" x14ac:dyDescent="0.2">
      <c r="A813" s="8" t="s">
        <v>461</v>
      </c>
      <c r="B813" s="10" t="s">
        <v>428</v>
      </c>
      <c r="C813" s="11"/>
      <c r="D813" s="115">
        <f>D815</f>
        <v>137354</v>
      </c>
      <c r="E813" s="115">
        <f>E815</f>
        <v>112882</v>
      </c>
      <c r="F813" s="115">
        <f>F815</f>
        <v>112882</v>
      </c>
    </row>
    <row r="814" spans="1:6" s="6" customFormat="1" ht="12.75" x14ac:dyDescent="0.2">
      <c r="A814" s="7" t="s">
        <v>97</v>
      </c>
      <c r="B814" s="10" t="s">
        <v>428</v>
      </c>
      <c r="C814" s="11" t="s">
        <v>222</v>
      </c>
      <c r="D814" s="115">
        <f t="shared" ref="D814:F815" si="225">D815</f>
        <v>137354</v>
      </c>
      <c r="E814" s="115">
        <f t="shared" si="225"/>
        <v>112882</v>
      </c>
      <c r="F814" s="115">
        <f t="shared" si="225"/>
        <v>112882</v>
      </c>
    </row>
    <row r="815" spans="1:6" s="6" customFormat="1" ht="25.5" x14ac:dyDescent="0.2">
      <c r="A815" s="7" t="s">
        <v>83</v>
      </c>
      <c r="B815" s="10" t="s">
        <v>428</v>
      </c>
      <c r="C815" s="11" t="s">
        <v>223</v>
      </c>
      <c r="D815" s="115">
        <f t="shared" si="225"/>
        <v>137354</v>
      </c>
      <c r="E815" s="115">
        <f t="shared" si="225"/>
        <v>112882</v>
      </c>
      <c r="F815" s="115">
        <f t="shared" si="225"/>
        <v>112882</v>
      </c>
    </row>
    <row r="816" spans="1:6" s="6" customFormat="1" ht="25.5" x14ac:dyDescent="0.2">
      <c r="A816" s="7" t="s">
        <v>224</v>
      </c>
      <c r="B816" s="10" t="s">
        <v>428</v>
      </c>
      <c r="C816" s="11" t="s">
        <v>225</v>
      </c>
      <c r="D816" s="115">
        <v>137354</v>
      </c>
      <c r="E816" s="115">
        <v>112882</v>
      </c>
      <c r="F816" s="115">
        <v>112882</v>
      </c>
    </row>
    <row r="817" spans="1:6" s="18" customFormat="1" ht="46.5" customHeight="1" x14ac:dyDescent="0.2">
      <c r="A817" s="29" t="s">
        <v>171</v>
      </c>
      <c r="B817" s="30" t="s">
        <v>172</v>
      </c>
      <c r="C817" s="21"/>
      <c r="D817" s="114">
        <f>D818</f>
        <v>40575755.730000004</v>
      </c>
      <c r="E817" s="114">
        <f>E818</f>
        <v>27839542.760000002</v>
      </c>
      <c r="F817" s="114">
        <f>F818</f>
        <v>27981911.98</v>
      </c>
    </row>
    <row r="818" spans="1:6" s="6" customFormat="1" ht="25.5" x14ac:dyDescent="0.2">
      <c r="A818" s="7" t="s">
        <v>61</v>
      </c>
      <c r="B818" s="4" t="s">
        <v>243</v>
      </c>
      <c r="C818" s="4"/>
      <c r="D818" s="122">
        <f>D819+D824+D828</f>
        <v>40575755.730000004</v>
      </c>
      <c r="E818" s="122">
        <f>E819+E824+E828</f>
        <v>27839542.760000002</v>
      </c>
      <c r="F818" s="122">
        <f>F819+F824+F828</f>
        <v>27981911.98</v>
      </c>
    </row>
    <row r="819" spans="1:6" s="6" customFormat="1" ht="51" x14ac:dyDescent="0.2">
      <c r="A819" s="7" t="s">
        <v>95</v>
      </c>
      <c r="B819" s="4" t="s">
        <v>243</v>
      </c>
      <c r="C819" s="4" t="s">
        <v>115</v>
      </c>
      <c r="D819" s="122">
        <f>D820</f>
        <v>14336921.5</v>
      </c>
      <c r="E819" s="122">
        <f>E820</f>
        <v>14336921.5</v>
      </c>
      <c r="F819" s="122">
        <f>F820</f>
        <v>14479290.719999999</v>
      </c>
    </row>
    <row r="820" spans="1:6" s="6" customFormat="1" ht="12.75" x14ac:dyDescent="0.2">
      <c r="A820" s="8" t="s">
        <v>85</v>
      </c>
      <c r="B820" s="4" t="s">
        <v>243</v>
      </c>
      <c r="C820" s="4" t="s">
        <v>116</v>
      </c>
      <c r="D820" s="122">
        <f>D821+D822+D823</f>
        <v>14336921.5</v>
      </c>
      <c r="E820" s="122">
        <f>E821+E822+E823</f>
        <v>14336921.5</v>
      </c>
      <c r="F820" s="122">
        <f>F821+F822+F823</f>
        <v>14479290.719999999</v>
      </c>
    </row>
    <row r="821" spans="1:6" s="6" customFormat="1" ht="12.75" x14ac:dyDescent="0.2">
      <c r="A821" s="8" t="s">
        <v>244</v>
      </c>
      <c r="B821" s="4" t="s">
        <v>243</v>
      </c>
      <c r="C821" s="4" t="s">
        <v>245</v>
      </c>
      <c r="D821" s="122">
        <v>10934655.529999999</v>
      </c>
      <c r="E821" s="122">
        <v>10934655.529999999</v>
      </c>
      <c r="F821" s="122">
        <v>11044002.09</v>
      </c>
    </row>
    <row r="822" spans="1:6" s="6" customFormat="1" ht="25.5" x14ac:dyDescent="0.2">
      <c r="A822" s="7" t="s">
        <v>246</v>
      </c>
      <c r="B822" s="4" t="s">
        <v>243</v>
      </c>
      <c r="C822" s="14" t="s">
        <v>117</v>
      </c>
      <c r="D822" s="121">
        <v>100000</v>
      </c>
      <c r="E822" s="121">
        <v>100000</v>
      </c>
      <c r="F822" s="121">
        <v>100000</v>
      </c>
    </row>
    <row r="823" spans="1:6" s="6" customFormat="1" ht="38.25" x14ac:dyDescent="0.2">
      <c r="A823" s="7" t="s">
        <v>247</v>
      </c>
      <c r="B823" s="4" t="s">
        <v>243</v>
      </c>
      <c r="C823" s="14" t="s">
        <v>248</v>
      </c>
      <c r="D823" s="121">
        <v>3302265.97</v>
      </c>
      <c r="E823" s="121">
        <v>3302265.97</v>
      </c>
      <c r="F823" s="121">
        <v>3335288.63</v>
      </c>
    </row>
    <row r="824" spans="1:6" s="6" customFormat="1" ht="25.5" x14ac:dyDescent="0.2">
      <c r="A824" s="7" t="s">
        <v>93</v>
      </c>
      <c r="B824" s="4" t="s">
        <v>243</v>
      </c>
      <c r="C824" s="14" t="s">
        <v>121</v>
      </c>
      <c r="D824" s="121">
        <f>D825</f>
        <v>26161334.23</v>
      </c>
      <c r="E824" s="121">
        <f>E825</f>
        <v>13425121.260000002</v>
      </c>
      <c r="F824" s="121">
        <f>F825</f>
        <v>13425121.260000002</v>
      </c>
    </row>
    <row r="825" spans="1:6" s="6" customFormat="1" ht="25.5" x14ac:dyDescent="0.2">
      <c r="A825" s="7" t="s">
        <v>249</v>
      </c>
      <c r="B825" s="4" t="s">
        <v>243</v>
      </c>
      <c r="C825" s="14" t="s">
        <v>122</v>
      </c>
      <c r="D825" s="121">
        <f>D826+D827</f>
        <v>26161334.23</v>
      </c>
      <c r="E825" s="121">
        <f>E826+E827</f>
        <v>13425121.260000002</v>
      </c>
      <c r="F825" s="121">
        <f>F826+F827</f>
        <v>13425121.260000002</v>
      </c>
    </row>
    <row r="826" spans="1:6" s="6" customFormat="1" ht="12.75" x14ac:dyDescent="0.2">
      <c r="A826" s="7" t="s">
        <v>112</v>
      </c>
      <c r="B826" s="4" t="s">
        <v>243</v>
      </c>
      <c r="C826" s="14" t="s">
        <v>76</v>
      </c>
      <c r="D826" s="121">
        <v>6215375.5300000003</v>
      </c>
      <c r="E826" s="121">
        <v>6215375.5300000003</v>
      </c>
      <c r="F826" s="122">
        <v>6215375.5300000003</v>
      </c>
    </row>
    <row r="827" spans="1:6" s="6" customFormat="1" ht="12.75" x14ac:dyDescent="0.2">
      <c r="A827" s="7" t="s">
        <v>106</v>
      </c>
      <c r="B827" s="4" t="s">
        <v>243</v>
      </c>
      <c r="C827" s="14" t="s">
        <v>250</v>
      </c>
      <c r="D827" s="121">
        <v>19945958.699999999</v>
      </c>
      <c r="E827" s="121">
        <v>7209745.7300000004</v>
      </c>
      <c r="F827" s="121">
        <v>7209745.7300000004</v>
      </c>
    </row>
    <row r="828" spans="1:6" s="6" customFormat="1" ht="12.75" x14ac:dyDescent="0.2">
      <c r="A828" s="12" t="s">
        <v>194</v>
      </c>
      <c r="B828" s="4" t="s">
        <v>243</v>
      </c>
      <c r="C828" s="14" t="s">
        <v>216</v>
      </c>
      <c r="D828" s="121">
        <f>D829</f>
        <v>77500</v>
      </c>
      <c r="E828" s="121">
        <f>E829</f>
        <v>77500</v>
      </c>
      <c r="F828" s="121">
        <f>F829</f>
        <v>77500</v>
      </c>
    </row>
    <row r="829" spans="1:6" s="6" customFormat="1" ht="12.75" x14ac:dyDescent="0.2">
      <c r="A829" s="9" t="s">
        <v>184</v>
      </c>
      <c r="B829" s="4" t="s">
        <v>243</v>
      </c>
      <c r="C829" s="14" t="s">
        <v>251</v>
      </c>
      <c r="D829" s="121">
        <v>77500</v>
      </c>
      <c r="E829" s="121">
        <v>77500</v>
      </c>
      <c r="F829" s="121">
        <v>77500</v>
      </c>
    </row>
    <row r="830" spans="1:6" s="18" customFormat="1" ht="46.5" customHeight="1" x14ac:dyDescent="0.2">
      <c r="A830" s="29" t="s">
        <v>173</v>
      </c>
      <c r="B830" s="30" t="s">
        <v>174</v>
      </c>
      <c r="C830" s="21"/>
      <c r="D830" s="114">
        <f>D832+D834+D837+D840</f>
        <v>706912</v>
      </c>
      <c r="E830" s="114">
        <f t="shared" ref="E830:F830" si="226">E832+E834+E837+E840</f>
        <v>125000</v>
      </c>
      <c r="F830" s="114">
        <f t="shared" si="226"/>
        <v>125000</v>
      </c>
    </row>
    <row r="831" spans="1:6" s="18" customFormat="1" ht="31.5" customHeight="1" x14ac:dyDescent="0.2">
      <c r="A831" s="7" t="s">
        <v>333</v>
      </c>
      <c r="B831" s="4" t="s">
        <v>334</v>
      </c>
      <c r="C831" s="4"/>
      <c r="D831" s="122">
        <f t="shared" ref="D831:F832" si="227">D832</f>
        <v>75000</v>
      </c>
      <c r="E831" s="122">
        <f t="shared" si="227"/>
        <v>75000</v>
      </c>
      <c r="F831" s="122">
        <f t="shared" si="227"/>
        <v>75000</v>
      </c>
    </row>
    <row r="832" spans="1:6" s="18" customFormat="1" ht="17.25" customHeight="1" x14ac:dyDescent="0.2">
      <c r="A832" s="12" t="s">
        <v>194</v>
      </c>
      <c r="B832" s="4" t="s">
        <v>334</v>
      </c>
      <c r="C832" s="14" t="s">
        <v>216</v>
      </c>
      <c r="D832" s="121">
        <f t="shared" si="227"/>
        <v>75000</v>
      </c>
      <c r="E832" s="121">
        <f t="shared" si="227"/>
        <v>75000</v>
      </c>
      <c r="F832" s="121">
        <f t="shared" si="227"/>
        <v>75000</v>
      </c>
    </row>
    <row r="833" spans="1:6" s="18" customFormat="1" ht="20.25" customHeight="1" x14ac:dyDescent="0.2">
      <c r="A833" s="9" t="s">
        <v>184</v>
      </c>
      <c r="B833" s="4" t="s">
        <v>334</v>
      </c>
      <c r="C833" s="14" t="s">
        <v>251</v>
      </c>
      <c r="D833" s="121">
        <v>75000</v>
      </c>
      <c r="E833" s="121">
        <v>75000</v>
      </c>
      <c r="F833" s="122">
        <v>75000</v>
      </c>
    </row>
    <row r="834" spans="1:6" s="18" customFormat="1" ht="127.5" x14ac:dyDescent="0.2">
      <c r="A834" s="23" t="s">
        <v>429</v>
      </c>
      <c r="B834" s="22" t="s">
        <v>345</v>
      </c>
      <c r="C834" s="14"/>
      <c r="D834" s="121">
        <f t="shared" ref="D834:F835" si="228">D835</f>
        <v>50000</v>
      </c>
      <c r="E834" s="115">
        <f t="shared" si="228"/>
        <v>50000</v>
      </c>
      <c r="F834" s="115">
        <f t="shared" si="228"/>
        <v>50000</v>
      </c>
    </row>
    <row r="835" spans="1:6" s="18" customFormat="1" ht="12.75" x14ac:dyDescent="0.2">
      <c r="A835" s="23" t="s">
        <v>97</v>
      </c>
      <c r="B835" s="22" t="s">
        <v>345</v>
      </c>
      <c r="C835" s="14" t="s">
        <v>222</v>
      </c>
      <c r="D835" s="121">
        <f t="shared" si="228"/>
        <v>50000</v>
      </c>
      <c r="E835" s="115">
        <f t="shared" si="228"/>
        <v>50000</v>
      </c>
      <c r="F835" s="115">
        <f t="shared" si="228"/>
        <v>50000</v>
      </c>
    </row>
    <row r="836" spans="1:6" s="18" customFormat="1" ht="25.5" x14ac:dyDescent="0.2">
      <c r="A836" s="9" t="s">
        <v>344</v>
      </c>
      <c r="B836" s="22" t="s">
        <v>345</v>
      </c>
      <c r="C836" s="14" t="s">
        <v>346</v>
      </c>
      <c r="D836" s="121">
        <v>50000</v>
      </c>
      <c r="E836" s="115">
        <v>50000</v>
      </c>
      <c r="F836" s="122">
        <v>50000</v>
      </c>
    </row>
    <row r="837" spans="1:6" s="18" customFormat="1" ht="25.5" x14ac:dyDescent="0.2">
      <c r="A837" s="7" t="s">
        <v>430</v>
      </c>
      <c r="B837" s="4" t="s">
        <v>432</v>
      </c>
      <c r="C837" s="14"/>
      <c r="D837" s="121">
        <f t="shared" ref="D837:F838" si="229">D838</f>
        <v>481912</v>
      </c>
      <c r="E837" s="121">
        <f t="shared" si="229"/>
        <v>0</v>
      </c>
      <c r="F837" s="121">
        <f t="shared" si="229"/>
        <v>0</v>
      </c>
    </row>
    <row r="838" spans="1:6" s="18" customFormat="1" ht="12.75" x14ac:dyDescent="0.2">
      <c r="A838" s="7" t="s">
        <v>194</v>
      </c>
      <c r="B838" s="4" t="s">
        <v>432</v>
      </c>
      <c r="C838" s="11">
        <v>800</v>
      </c>
      <c r="D838" s="121">
        <f t="shared" si="229"/>
        <v>481912</v>
      </c>
      <c r="E838" s="121">
        <f t="shared" si="229"/>
        <v>0</v>
      </c>
      <c r="F838" s="121">
        <f t="shared" si="229"/>
        <v>0</v>
      </c>
    </row>
    <row r="839" spans="1:6" s="18" customFormat="1" ht="12.75" x14ac:dyDescent="0.2">
      <c r="A839" s="7" t="s">
        <v>431</v>
      </c>
      <c r="B839" s="4" t="s">
        <v>432</v>
      </c>
      <c r="C839" s="11">
        <v>880</v>
      </c>
      <c r="D839" s="121">
        <v>481912</v>
      </c>
      <c r="E839" s="115">
        <v>0</v>
      </c>
      <c r="F839" s="122">
        <v>0</v>
      </c>
    </row>
    <row r="840" spans="1:6" s="197" customFormat="1" ht="38.25" x14ac:dyDescent="0.2">
      <c r="A840" s="162" t="s">
        <v>523</v>
      </c>
      <c r="B840" s="191" t="s">
        <v>522</v>
      </c>
      <c r="C840" s="187"/>
      <c r="D840" s="196">
        <f>D841</f>
        <v>100000</v>
      </c>
      <c r="E840" s="196">
        <f t="shared" ref="E840:F840" si="230">E841</f>
        <v>0</v>
      </c>
      <c r="F840" s="196">
        <f t="shared" si="230"/>
        <v>0</v>
      </c>
    </row>
    <row r="841" spans="1:6" s="197" customFormat="1" ht="12.75" x14ac:dyDescent="0.2">
      <c r="A841" s="162" t="s">
        <v>194</v>
      </c>
      <c r="B841" s="191" t="s">
        <v>522</v>
      </c>
      <c r="C841" s="187" t="s">
        <v>216</v>
      </c>
      <c r="D841" s="196">
        <f>D842</f>
        <v>100000</v>
      </c>
      <c r="E841" s="196">
        <f t="shared" ref="E841:F841" si="231">E842</f>
        <v>0</v>
      </c>
      <c r="F841" s="196">
        <f t="shared" si="231"/>
        <v>0</v>
      </c>
    </row>
    <row r="842" spans="1:6" s="197" customFormat="1" ht="12.75" x14ac:dyDescent="0.2">
      <c r="A842" s="162" t="s">
        <v>431</v>
      </c>
      <c r="B842" s="191" t="s">
        <v>522</v>
      </c>
      <c r="C842" s="187" t="s">
        <v>521</v>
      </c>
      <c r="D842" s="196">
        <v>100000</v>
      </c>
      <c r="E842" s="165"/>
      <c r="F842" s="198"/>
    </row>
    <row r="843" spans="1:6" s="18" customFormat="1" ht="46.5" customHeight="1" x14ac:dyDescent="0.2">
      <c r="A843" s="29" t="s">
        <v>335</v>
      </c>
      <c r="B843" s="30" t="s">
        <v>242</v>
      </c>
      <c r="C843" s="21"/>
      <c r="D843" s="121">
        <f>D844</f>
        <v>5646138.5099999998</v>
      </c>
      <c r="E843" s="114">
        <f>E844</f>
        <v>5646138.5099999998</v>
      </c>
      <c r="F843" s="114">
        <f>F844</f>
        <v>5701599.9000000004</v>
      </c>
    </row>
    <row r="844" spans="1:6" s="6" customFormat="1" ht="38.25" x14ac:dyDescent="0.2">
      <c r="A844" s="9" t="s">
        <v>336</v>
      </c>
      <c r="B844" s="10" t="s">
        <v>337</v>
      </c>
      <c r="C844" s="4"/>
      <c r="D844" s="121">
        <f>D845</f>
        <v>5646138.5099999998</v>
      </c>
      <c r="E844" s="121">
        <f t="shared" ref="E844:F846" si="232">E845</f>
        <v>5646138.5099999998</v>
      </c>
      <c r="F844" s="121">
        <f t="shared" si="232"/>
        <v>5701599.9000000004</v>
      </c>
    </row>
    <row r="845" spans="1:6" s="6" customFormat="1" ht="25.5" x14ac:dyDescent="0.2">
      <c r="A845" s="7" t="s">
        <v>71</v>
      </c>
      <c r="B845" s="10" t="s">
        <v>338</v>
      </c>
      <c r="C845" s="5"/>
      <c r="D845" s="115">
        <f>D846</f>
        <v>5646138.5099999998</v>
      </c>
      <c r="E845" s="115">
        <f t="shared" si="232"/>
        <v>5646138.5099999998</v>
      </c>
      <c r="F845" s="115">
        <f t="shared" si="232"/>
        <v>5701599.9000000004</v>
      </c>
    </row>
    <row r="846" spans="1:6" s="6" customFormat="1" ht="51" x14ac:dyDescent="0.2">
      <c r="A846" s="7" t="s">
        <v>95</v>
      </c>
      <c r="B846" s="10" t="s">
        <v>338</v>
      </c>
      <c r="C846" s="5" t="s">
        <v>115</v>
      </c>
      <c r="D846" s="115">
        <f>D847</f>
        <v>5646138.5099999998</v>
      </c>
      <c r="E846" s="115">
        <f t="shared" si="232"/>
        <v>5646138.5099999998</v>
      </c>
      <c r="F846" s="115">
        <f t="shared" si="232"/>
        <v>5701599.9000000004</v>
      </c>
    </row>
    <row r="847" spans="1:6" s="6" customFormat="1" ht="12.75" x14ac:dyDescent="0.2">
      <c r="A847" s="8" t="s">
        <v>85</v>
      </c>
      <c r="B847" s="10" t="s">
        <v>338</v>
      </c>
      <c r="C847" s="5" t="s">
        <v>116</v>
      </c>
      <c r="D847" s="115">
        <f>D848+D849+D850</f>
        <v>5646138.5099999998</v>
      </c>
      <c r="E847" s="115">
        <f>E848+E849+E850</f>
        <v>5646138.5099999998</v>
      </c>
      <c r="F847" s="115">
        <f>F848+F849+F850</f>
        <v>5701599.9000000004</v>
      </c>
    </row>
    <row r="848" spans="1:6" s="6" customFormat="1" ht="20.25" customHeight="1" x14ac:dyDescent="0.2">
      <c r="A848" s="9" t="s">
        <v>244</v>
      </c>
      <c r="B848" s="10" t="s">
        <v>338</v>
      </c>
      <c r="C848" s="4" t="s">
        <v>245</v>
      </c>
      <c r="D848" s="115">
        <v>4259707</v>
      </c>
      <c r="E848" s="115">
        <v>4259707</v>
      </c>
      <c r="F848" s="115">
        <v>4302304.07</v>
      </c>
    </row>
    <row r="849" spans="1:6" s="6" customFormat="1" ht="25.5" x14ac:dyDescent="0.2">
      <c r="A849" s="9" t="s">
        <v>246</v>
      </c>
      <c r="B849" s="10" t="s">
        <v>338</v>
      </c>
      <c r="C849" s="4" t="s">
        <v>117</v>
      </c>
      <c r="D849" s="115">
        <v>100000</v>
      </c>
      <c r="E849" s="115">
        <v>100000</v>
      </c>
      <c r="F849" s="115">
        <v>100000</v>
      </c>
    </row>
    <row r="850" spans="1:6" s="6" customFormat="1" ht="59.25" customHeight="1" x14ac:dyDescent="0.2">
      <c r="A850" s="7" t="s">
        <v>247</v>
      </c>
      <c r="B850" s="10" t="s">
        <v>338</v>
      </c>
      <c r="C850" s="11" t="s">
        <v>248</v>
      </c>
      <c r="D850" s="115">
        <v>1286431.51</v>
      </c>
      <c r="E850" s="115">
        <v>1286431.51</v>
      </c>
      <c r="F850" s="115">
        <v>1299295.83</v>
      </c>
    </row>
    <row r="851" spans="1:6" s="6" customFormat="1" ht="45" customHeight="1" x14ac:dyDescent="0.2">
      <c r="A851" s="101" t="s">
        <v>465</v>
      </c>
      <c r="B851" s="60" t="s">
        <v>467</v>
      </c>
      <c r="C851" s="222"/>
      <c r="D851" s="113">
        <f>D852+D855</f>
        <v>13276676.67</v>
      </c>
      <c r="E851" s="113">
        <f t="shared" ref="E851:F851" si="233">E852+E855</f>
        <v>0</v>
      </c>
      <c r="F851" s="113">
        <f t="shared" si="233"/>
        <v>0</v>
      </c>
    </row>
    <row r="852" spans="1:6" s="6" customFormat="1" ht="43.5" customHeight="1" x14ac:dyDescent="0.2">
      <c r="A852" s="154" t="s">
        <v>466</v>
      </c>
      <c r="B852" s="10" t="s">
        <v>468</v>
      </c>
      <c r="C852" s="4"/>
      <c r="D852" s="121">
        <f>D853</f>
        <v>12612842.84</v>
      </c>
      <c r="E852" s="121">
        <f t="shared" ref="E852:F853" si="234">E853</f>
        <v>0</v>
      </c>
      <c r="F852" s="121">
        <f t="shared" si="234"/>
        <v>0</v>
      </c>
    </row>
    <row r="853" spans="1:6" s="6" customFormat="1" ht="16.5" customHeight="1" x14ac:dyDescent="0.2">
      <c r="A853" s="9" t="s">
        <v>96</v>
      </c>
      <c r="B853" s="10" t="s">
        <v>468</v>
      </c>
      <c r="C853" s="4">
        <v>800</v>
      </c>
      <c r="D853" s="121">
        <f>D854</f>
        <v>12612842.84</v>
      </c>
      <c r="E853" s="121">
        <f t="shared" si="234"/>
        <v>0</v>
      </c>
      <c r="F853" s="121">
        <f t="shared" si="234"/>
        <v>0</v>
      </c>
    </row>
    <row r="854" spans="1:6" s="6" customFormat="1" ht="18.75" customHeight="1" x14ac:dyDescent="0.2">
      <c r="A854" s="9" t="s">
        <v>197</v>
      </c>
      <c r="B854" s="10" t="s">
        <v>468</v>
      </c>
      <c r="C854" s="4" t="s">
        <v>198</v>
      </c>
      <c r="D854" s="121">
        <v>12612842.84</v>
      </c>
      <c r="E854" s="121">
        <v>0</v>
      </c>
      <c r="F854" s="121">
        <v>0</v>
      </c>
    </row>
    <row r="855" spans="1:6" s="6" customFormat="1" ht="30.75" customHeight="1" x14ac:dyDescent="0.2">
      <c r="A855" s="16" t="s">
        <v>474</v>
      </c>
      <c r="B855" s="22" t="s">
        <v>475</v>
      </c>
      <c r="C855" s="14"/>
      <c r="D855" s="121">
        <f>D856</f>
        <v>663833.82999999996</v>
      </c>
      <c r="E855" s="121">
        <f t="shared" ref="E855:F856" si="235">E856</f>
        <v>0</v>
      </c>
      <c r="F855" s="121">
        <f t="shared" si="235"/>
        <v>0</v>
      </c>
    </row>
    <row r="856" spans="1:6" s="6" customFormat="1" ht="18.75" customHeight="1" x14ac:dyDescent="0.2">
      <c r="A856" s="7" t="s">
        <v>96</v>
      </c>
      <c r="B856" s="22" t="s">
        <v>475</v>
      </c>
      <c r="C856" s="14">
        <v>800</v>
      </c>
      <c r="D856" s="121">
        <f>D857</f>
        <v>663833.82999999996</v>
      </c>
      <c r="E856" s="121">
        <f t="shared" si="235"/>
        <v>0</v>
      </c>
      <c r="F856" s="121">
        <f t="shared" si="235"/>
        <v>0</v>
      </c>
    </row>
    <row r="857" spans="1:6" s="6" customFormat="1" ht="18.75" customHeight="1" x14ac:dyDescent="0.2">
      <c r="A857" s="9" t="s">
        <v>197</v>
      </c>
      <c r="B857" s="22" t="s">
        <v>475</v>
      </c>
      <c r="C857" s="14" t="s">
        <v>198</v>
      </c>
      <c r="D857" s="121">
        <v>663833.82999999996</v>
      </c>
      <c r="E857" s="121">
        <v>0</v>
      </c>
      <c r="F857" s="121">
        <v>0</v>
      </c>
    </row>
    <row r="858" spans="1:6" s="6" customFormat="1" ht="12.75" x14ac:dyDescent="0.2">
      <c r="A858" s="24"/>
      <c r="B858" s="15"/>
      <c r="C858" s="25"/>
      <c r="D858" s="127"/>
      <c r="E858" s="127"/>
      <c r="F858" s="127"/>
    </row>
    <row r="859" spans="1:6" s="13" customFormat="1" ht="12.75" x14ac:dyDescent="0.2">
      <c r="A859" s="26" t="s">
        <v>339</v>
      </c>
      <c r="B859" s="27"/>
      <c r="C859" s="27"/>
      <c r="D859" s="128"/>
      <c r="E859" s="115">
        <f>16629257.6-97936.02</f>
        <v>16531321.58</v>
      </c>
      <c r="F859" s="115">
        <v>34628395.039999999</v>
      </c>
    </row>
    <row r="860" spans="1:6" s="13" customFormat="1" ht="12.75" x14ac:dyDescent="0.2">
      <c r="B860" s="15"/>
      <c r="C860" s="15"/>
      <c r="D860" s="110"/>
      <c r="E860" s="110"/>
      <c r="F860" s="110"/>
    </row>
    <row r="861" spans="1:6" s="13" customFormat="1" ht="12.75" x14ac:dyDescent="0.2">
      <c r="A861" s="104" t="s">
        <v>150</v>
      </c>
      <c r="B861" s="60"/>
      <c r="C861" s="60"/>
      <c r="D861" s="113">
        <f>D17+D589+D859</f>
        <v>2243497417.0200005</v>
      </c>
      <c r="E861" s="113">
        <f>E17+E589+E859</f>
        <v>1670070612.7399995</v>
      </c>
      <c r="F861" s="113">
        <f>F17+F589+F859</f>
        <v>1680315206.9699998</v>
      </c>
    </row>
    <row r="862" spans="1:6" s="13" customFormat="1" ht="12.75" x14ac:dyDescent="0.2">
      <c r="B862" s="15"/>
      <c r="C862" s="15"/>
      <c r="D862" s="110"/>
      <c r="E862" s="110"/>
      <c r="F862" s="110"/>
    </row>
    <row r="864" spans="1:6" s="13" customFormat="1" ht="12.75" x14ac:dyDescent="0.2">
      <c r="B864" s="15"/>
      <c r="C864" s="15"/>
      <c r="D864" s="110"/>
      <c r="E864" s="110"/>
      <c r="F864" s="110"/>
    </row>
    <row r="865" spans="2:6" s="13" customFormat="1" ht="12.75" x14ac:dyDescent="0.2">
      <c r="B865" s="15"/>
      <c r="C865" s="15"/>
      <c r="D865" s="110"/>
      <c r="E865" s="110"/>
      <c r="F865" s="110"/>
    </row>
    <row r="867" spans="2:6" s="13" customFormat="1" ht="12.75" x14ac:dyDescent="0.2">
      <c r="B867" s="15"/>
      <c r="C867" s="15"/>
      <c r="D867" s="110"/>
      <c r="E867" s="110"/>
      <c r="F867" s="110"/>
    </row>
    <row r="868" spans="2:6" s="13" customFormat="1" ht="12.75" x14ac:dyDescent="0.2">
      <c r="B868" s="15"/>
      <c r="C868" s="15"/>
      <c r="D868" s="110"/>
      <c r="E868" s="110"/>
      <c r="F868" s="110"/>
    </row>
    <row r="869" spans="2:6" s="13" customFormat="1" ht="12.75" x14ac:dyDescent="0.2">
      <c r="B869" s="15"/>
      <c r="C869" s="15"/>
      <c r="D869" s="110"/>
      <c r="E869" s="110"/>
      <c r="F869" s="110"/>
    </row>
  </sheetData>
  <customSheetViews>
    <customSheetView guid="{D9B90A86-BE39-4FED-8226-084809D277F3}" scale="80" showPageBreaks="1" fitToPage="1" printArea="1" hiddenRows="1" view="pageBreakPreview" topLeftCell="A768">
      <selection activeCell="D777" sqref="D777"/>
      <pageMargins left="0.98425196850393704" right="0.78740157480314965" top="0.78740157480314965" bottom="0.78740157480314965" header="0.11811023622047245" footer="0.11811023622047245"/>
      <pageSetup paperSize="9" scale="61" fitToHeight="0" orientation="portrait" r:id="rId1"/>
      <headerFooter alignWithMargins="0"/>
    </customSheetView>
    <customSheetView guid="{9A752CC5-36AC-48BE-BF4B-1A38C4015906}" scale="90" showPageBreaks="1" fitToPage="1" view="pageBreakPreview" topLeftCell="A487">
      <selection activeCell="D506" sqref="D506"/>
      <pageMargins left="0.78740157480314965" right="0.78740157480314965" top="0.78740157480314965" bottom="0.78740157480314965" header="0.11811023622047245" footer="0.11811023622047245"/>
      <pageSetup paperSize="9" scale="62" fitToHeight="0" orientation="portrait" r:id="rId2"/>
      <headerFooter alignWithMargins="0"/>
    </customSheetView>
    <customSheetView guid="{683BEDAB-5AF7-4F46-BC3A-F9D325B8EF01}" scale="80" showPageBreaks="1" fitToPage="1" view="pageBreakPreview">
      <selection activeCell="D19" sqref="D19"/>
      <pageMargins left="0.78740157480314965" right="0.78740157480314965" top="0.78740157480314965" bottom="0.78740157480314965" header="0.11811023622047245" footer="0.11811023622047245"/>
      <pageSetup paperSize="9" scale="62" fitToHeight="0" orientation="portrait" r:id="rId3"/>
      <headerFooter alignWithMargins="0"/>
    </customSheetView>
    <customSheetView guid="{547FB17C-1FA3-4D81-B22A-42218056849D}" scale="80" showPageBreaks="1" fitToPage="1" printArea="1" view="pageBreakPreview" topLeftCell="A55">
      <selection activeCell="F16" sqref="F16"/>
      <pageMargins left="0.78740157480314965" right="0.78740157480314965" top="0.78740157480314965" bottom="0.78740157480314965" header="0.11811023622047245" footer="0.11811023622047245"/>
      <pageSetup paperSize="9" scale="62" fitToHeight="0" orientation="portrait" r:id="rId4"/>
      <headerFooter alignWithMargins="0"/>
    </customSheetView>
    <customSheetView guid="{30E81E54-DD45-4653-9DCD-548F6723F554}" scale="80" showPageBreaks="1" fitToPage="1" printArea="1" hiddenRows="1" view="pageBreakPreview" topLeftCell="A498">
      <selection activeCell="D506" sqref="D506"/>
      <pageMargins left="0.98425196850393704" right="0.78740157480314965" top="0.78740157480314965" bottom="0.78740157480314965" header="0.11811023622047245" footer="0.11811023622047245"/>
      <pageSetup paperSize="9" scale="60" fitToHeight="0" orientation="portrait" r:id="rId5"/>
      <headerFooter alignWithMargins="0"/>
    </customSheetView>
  </customSheetViews>
  <mergeCells count="8">
    <mergeCell ref="A11:D11"/>
    <mergeCell ref="A12:F12"/>
    <mergeCell ref="A14:D14"/>
    <mergeCell ref="A15:A16"/>
    <mergeCell ref="B15:B16"/>
    <mergeCell ref="C15:C16"/>
    <mergeCell ref="D15:F15"/>
    <mergeCell ref="A13:F13"/>
  </mergeCells>
  <pageMargins left="0.98425196850393704" right="0.78740157480314965" top="0.78740157480314965" bottom="0.78740157480314965" header="0.11811023622047245" footer="0.11811023622047245"/>
  <pageSetup paperSize="9" scale="61" fitToHeight="0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 </vt:lpstr>
      <vt:lpstr>'программы '!Область_печати</vt:lpstr>
    </vt:vector>
  </TitlesOfParts>
  <Company>Оргтехника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Молчанова Елена Валерьевна</dc:creator>
  <cp:lastModifiedBy>Третьякова Елена Владимировна</cp:lastModifiedBy>
  <cp:lastPrinted>2024-01-23T13:04:39Z</cp:lastPrinted>
  <dcterms:created xsi:type="dcterms:W3CDTF">2008-10-30T16:06:49Z</dcterms:created>
  <dcterms:modified xsi:type="dcterms:W3CDTF">2024-04-02T14:37:15Z</dcterms:modified>
</cp:coreProperties>
</file>